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A:\Pregão 2024\Pregão  operacional semafórica\Nova Versão\ANEXOS_LICITANTES\"/>
    </mc:Choice>
  </mc:AlternateContent>
  <xr:revisionPtr revIDLastSave="0" documentId="13_ncr:1_{1638D455-755B-4AC7-83ED-D4667C46E870}" xr6:coauthVersionLast="47" xr6:coauthVersionMax="47" xr10:uidLastSave="{00000000-0000-0000-0000-000000000000}"/>
  <bookViews>
    <workbookView xWindow="-120" yWindow="-120" windowWidth="29040" windowHeight="15840" tabRatio="882" xr2:uid="{39EB1409-6CF8-408F-A865-A216E1BE590D}"/>
  </bookViews>
  <sheets>
    <sheet name="Quadro de valores gerais" sheetId="21" r:id="rId1"/>
    <sheet name="Cargos" sheetId="1" r:id="rId2"/>
    <sheet name="GERAL" sheetId="18" r:id="rId3"/>
    <sheet name="OPERADOR NOTURNO" sheetId="4" r:id="rId4"/>
    <sheet name="OPERADOR DIURNO 12X36" sheetId="11" r:id="rId5"/>
    <sheet name="OPERADOR NOTURNO 12X36" sheetId="12" r:id="rId6"/>
    <sheet name="OPERADOR DIURNO" sheetId="13" r:id="rId7"/>
    <sheet name="SUPERVISOR DIURNO" sheetId="14" r:id="rId8"/>
    <sheet name="SUPERVISOR NOTURNO" sheetId="15" r:id="rId9"/>
    <sheet name="SUPERVISOR DIURNO 12X36" sheetId="16" r:id="rId10"/>
    <sheet name="SUPERVISOR NOTURNO 12X36" sheetId="19" r:id="rId11"/>
    <sheet name="GERENTE DE OPERAÇÕES DIURNO" sheetId="20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8" l="1"/>
  <c r="E28" i="18"/>
  <c r="E27" i="18"/>
  <c r="E26" i="18"/>
  <c r="E81" i="18" l="1"/>
  <c r="I104" i="11"/>
  <c r="H14" i="21"/>
  <c r="E17" i="20" l="1"/>
  <c r="E17" i="19"/>
  <c r="E17" i="16"/>
  <c r="E17" i="15"/>
  <c r="E18" i="14"/>
  <c r="E18" i="13"/>
  <c r="E17" i="12"/>
  <c r="E17" i="11"/>
  <c r="E17" i="4"/>
  <c r="F10" i="1" l="1"/>
  <c r="F5" i="1"/>
  <c r="F8" i="1"/>
  <c r="F3" i="1"/>
  <c r="E9" i="18"/>
  <c r="D5" i="19"/>
  <c r="E16" i="20"/>
  <c r="E7" i="20"/>
  <c r="D5" i="20"/>
  <c r="G10" i="1"/>
  <c r="E22" i="20" l="1"/>
  <c r="E97" i="20" s="1"/>
  <c r="D26" i="20"/>
  <c r="E30" i="20" s="1"/>
  <c r="E98" i="20" s="1"/>
  <c r="E6" i="20"/>
  <c r="E5" i="20"/>
  <c r="E11" i="20" s="1"/>
  <c r="J10" i="1"/>
  <c r="E12" i="20" l="1"/>
  <c r="E41" i="20" s="1"/>
  <c r="E88" i="20" s="1"/>
  <c r="E8" i="16"/>
  <c r="E7" i="16"/>
  <c r="E7" i="19"/>
  <c r="J11" i="1"/>
  <c r="G9" i="1"/>
  <c r="E64" i="20" l="1"/>
  <c r="E65" i="20"/>
  <c r="E58" i="20"/>
  <c r="E34" i="20"/>
  <c r="E39" i="20"/>
  <c r="E67" i="20"/>
  <c r="E57" i="20"/>
  <c r="E66" i="20"/>
  <c r="E56" i="20"/>
  <c r="E50" i="20"/>
  <c r="E38" i="20"/>
  <c r="E60" i="20"/>
  <c r="E55" i="20"/>
  <c r="E96" i="20"/>
  <c r="E36" i="20"/>
  <c r="E40" i="20"/>
  <c r="E37" i="20"/>
  <c r="E69" i="20"/>
  <c r="E35" i="20"/>
  <c r="E68" i="20"/>
  <c r="E59" i="20"/>
  <c r="E45" i="20"/>
  <c r="E46" i="20"/>
  <c r="E47" i="20"/>
  <c r="E76" i="20" s="1"/>
  <c r="E51" i="20"/>
  <c r="G8" i="1"/>
  <c r="I8" i="1" s="1"/>
  <c r="G7" i="1"/>
  <c r="G6" i="1"/>
  <c r="I6" i="1" s="1"/>
  <c r="G5" i="1"/>
  <c r="G4" i="1"/>
  <c r="G3" i="1"/>
  <c r="I3" i="1" s="1"/>
  <c r="J9" i="1"/>
  <c r="D5" i="16"/>
  <c r="E16" i="19"/>
  <c r="D6" i="14"/>
  <c r="D6" i="13"/>
  <c r="E11" i="13" s="1"/>
  <c r="D5" i="12"/>
  <c r="E8" i="12" s="1"/>
  <c r="D5" i="11"/>
  <c r="D5" i="4"/>
  <c r="E52" i="20" l="1"/>
  <c r="E77" i="20" s="1"/>
  <c r="E61" i="20"/>
  <c r="E78" i="20" s="1"/>
  <c r="E42" i="20"/>
  <c r="E75" i="20" s="1"/>
  <c r="E70" i="20"/>
  <c r="E71" i="20" s="1"/>
  <c r="E72" i="20" s="1"/>
  <c r="E79" i="20" s="1"/>
  <c r="I7" i="1"/>
  <c r="J7" i="1" s="1"/>
  <c r="E6" i="16"/>
  <c r="E5" i="16"/>
  <c r="E6" i="19"/>
  <c r="E5" i="19"/>
  <c r="E11" i="19" s="1"/>
  <c r="E10" i="4"/>
  <c r="E7" i="14"/>
  <c r="E7" i="11"/>
  <c r="E22" i="19"/>
  <c r="E97" i="19" s="1"/>
  <c r="D26" i="19"/>
  <c r="E30" i="19" s="1"/>
  <c r="E98" i="19" s="1"/>
  <c r="E5" i="11"/>
  <c r="E5" i="12"/>
  <c r="E6" i="13"/>
  <c r="E5" i="4"/>
  <c r="E6" i="14"/>
  <c r="E8" i="11"/>
  <c r="E10" i="11"/>
  <c r="E9" i="14"/>
  <c r="E8" i="14"/>
  <c r="E11" i="14"/>
  <c r="E10" i="12"/>
  <c r="E6" i="11"/>
  <c r="E8" i="13"/>
  <c r="E9" i="13"/>
  <c r="E6" i="12"/>
  <c r="E7" i="12"/>
  <c r="E7" i="4"/>
  <c r="E8" i="4"/>
  <c r="E81" i="20" l="1"/>
  <c r="E99" i="20" s="1"/>
  <c r="E100" i="20" s="1"/>
  <c r="E12" i="19"/>
  <c r="D71" i="18"/>
  <c r="D62" i="18"/>
  <c r="D53" i="18"/>
  <c r="D47" i="18"/>
  <c r="D42" i="18"/>
  <c r="D26" i="16"/>
  <c r="D5" i="15"/>
  <c r="D5" i="18" s="1"/>
  <c r="E16" i="16"/>
  <c r="E16" i="15"/>
  <c r="E17" i="14"/>
  <c r="D27" i="14"/>
  <c r="E31" i="14" s="1"/>
  <c r="E99" i="14" s="1"/>
  <c r="E17" i="13"/>
  <c r="D27" i="13"/>
  <c r="E16" i="12"/>
  <c r="E11" i="12"/>
  <c r="E16" i="11"/>
  <c r="E11" i="11"/>
  <c r="E16" i="4"/>
  <c r="D26" i="4"/>
  <c r="J4" i="1"/>
  <c r="D12" i="1"/>
  <c r="J8" i="1"/>
  <c r="J5" i="1"/>
  <c r="E83" i="20" l="1"/>
  <c r="E86" i="20"/>
  <c r="E87" i="20" s="1"/>
  <c r="E30" i="4"/>
  <c r="E67" i="19"/>
  <c r="E51" i="19"/>
  <c r="E39" i="19"/>
  <c r="E66" i="19"/>
  <c r="E36" i="19"/>
  <c r="E40" i="19"/>
  <c r="E37" i="19"/>
  <c r="E64" i="19"/>
  <c r="E59" i="19"/>
  <c r="E55" i="19"/>
  <c r="E50" i="19"/>
  <c r="E34" i="19"/>
  <c r="E35" i="19"/>
  <c r="E96" i="19"/>
  <c r="E69" i="19"/>
  <c r="E41" i="19"/>
  <c r="E38" i="19"/>
  <c r="E65" i="19"/>
  <c r="E60" i="19"/>
  <c r="E56" i="19"/>
  <c r="E45" i="19"/>
  <c r="E57" i="19"/>
  <c r="E68" i="19"/>
  <c r="E46" i="19"/>
  <c r="E58" i="19"/>
  <c r="E5" i="15"/>
  <c r="E5" i="18" s="1"/>
  <c r="J3" i="1"/>
  <c r="E6" i="4"/>
  <c r="J6" i="1"/>
  <c r="E7" i="13"/>
  <c r="E31" i="13"/>
  <c r="E99" i="13" s="1"/>
  <c r="E22" i="16"/>
  <c r="E97" i="16" s="1"/>
  <c r="E22" i="11"/>
  <c r="E97" i="11" s="1"/>
  <c r="E22" i="12"/>
  <c r="E97" i="12" s="1"/>
  <c r="D26" i="12"/>
  <c r="E30" i="12" s="1"/>
  <c r="E98" i="12" s="1"/>
  <c r="E11" i="16"/>
  <c r="E6" i="15"/>
  <c r="D26" i="11"/>
  <c r="E30" i="11" s="1"/>
  <c r="E98" i="11" s="1"/>
  <c r="E7" i="15"/>
  <c r="E7" i="18" s="1"/>
  <c r="E8" i="15"/>
  <c r="E8" i="18" s="1"/>
  <c r="E10" i="15"/>
  <c r="E10" i="18" s="1"/>
  <c r="E30" i="16"/>
  <c r="E98" i="16" s="1"/>
  <c r="E22" i="15"/>
  <c r="E97" i="15" s="1"/>
  <c r="D26" i="15"/>
  <c r="E30" i="15" s="1"/>
  <c r="E98" i="15" s="1"/>
  <c r="E12" i="14"/>
  <c r="E23" i="14"/>
  <c r="E98" i="14" s="1"/>
  <c r="E12" i="13"/>
  <c r="E23" i="13"/>
  <c r="E98" i="13" s="1"/>
  <c r="E11" i="4"/>
  <c r="E22" i="4"/>
  <c r="E89" i="20" l="1"/>
  <c r="E22" i="18"/>
  <c r="E98" i="18" s="1"/>
  <c r="E90" i="20"/>
  <c r="E92" i="20" s="1"/>
  <c r="E101" i="20" s="1"/>
  <c r="E102" i="20" s="1"/>
  <c r="E91" i="20"/>
  <c r="E98" i="4"/>
  <c r="E30" i="18"/>
  <c r="E99" i="18" s="1"/>
  <c r="E6" i="18"/>
  <c r="E88" i="19"/>
  <c r="E52" i="19"/>
  <c r="E77" i="19" s="1"/>
  <c r="E70" i="19"/>
  <c r="E61" i="19"/>
  <c r="E78" i="19" s="1"/>
  <c r="E47" i="19"/>
  <c r="E76" i="19" s="1"/>
  <c r="E42" i="19"/>
  <c r="E75" i="19" s="1"/>
  <c r="E11" i="15"/>
  <c r="E11" i="18" s="1"/>
  <c r="E97" i="4"/>
  <c r="E12" i="12"/>
  <c r="E65" i="12" s="1"/>
  <c r="E13" i="13"/>
  <c r="E65" i="13" s="1"/>
  <c r="E12" i="11"/>
  <c r="E57" i="11" s="1"/>
  <c r="E13" i="14"/>
  <c r="E57" i="14" s="1"/>
  <c r="J12" i="1"/>
  <c r="E12" i="16"/>
  <c r="E12" i="4"/>
  <c r="E50" i="16" l="1"/>
  <c r="E71" i="19"/>
  <c r="E72" i="19" s="1"/>
  <c r="E79" i="19" s="1"/>
  <c r="E12" i="15"/>
  <c r="E35" i="15" s="1"/>
  <c r="E51" i="4"/>
  <c r="E35" i="16"/>
  <c r="E59" i="16"/>
  <c r="E64" i="16"/>
  <c r="E37" i="16"/>
  <c r="E96" i="16"/>
  <c r="E67" i="16"/>
  <c r="E55" i="16"/>
  <c r="E51" i="16"/>
  <c r="E68" i="16"/>
  <c r="E36" i="13"/>
  <c r="E38" i="13"/>
  <c r="E60" i="13"/>
  <c r="E40" i="13"/>
  <c r="E52" i="13"/>
  <c r="E42" i="13"/>
  <c r="E89" i="13" s="1"/>
  <c r="E46" i="13"/>
  <c r="E55" i="12"/>
  <c r="E45" i="12"/>
  <c r="E35" i="12"/>
  <c r="E67" i="12"/>
  <c r="E59" i="11"/>
  <c r="E66" i="11"/>
  <c r="E51" i="11"/>
  <c r="E56" i="13"/>
  <c r="E70" i="13"/>
  <c r="E66" i="12"/>
  <c r="E68" i="13"/>
  <c r="E60" i="12"/>
  <c r="E37" i="13"/>
  <c r="E46" i="12"/>
  <c r="E35" i="13"/>
  <c r="E47" i="13"/>
  <c r="E51" i="13"/>
  <c r="E39" i="12"/>
  <c r="E40" i="12"/>
  <c r="E68" i="12"/>
  <c r="E41" i="13"/>
  <c r="E39" i="13"/>
  <c r="E37" i="12"/>
  <c r="E57" i="13"/>
  <c r="E59" i="13"/>
  <c r="E61" i="13"/>
  <c r="E96" i="12"/>
  <c r="E69" i="12"/>
  <c r="E58" i="13"/>
  <c r="E41" i="12"/>
  <c r="E88" i="12" s="1"/>
  <c r="E66" i="13"/>
  <c r="E59" i="12"/>
  <c r="E97" i="13"/>
  <c r="E57" i="12"/>
  <c r="E67" i="13"/>
  <c r="E69" i="13"/>
  <c r="E51" i="12"/>
  <c r="E38" i="12"/>
  <c r="E96" i="11"/>
  <c r="E39" i="11"/>
  <c r="E35" i="11"/>
  <c r="E55" i="11"/>
  <c r="E65" i="14"/>
  <c r="E56" i="12"/>
  <c r="E36" i="12"/>
  <c r="E50" i="12"/>
  <c r="E64" i="12"/>
  <c r="E34" i="12"/>
  <c r="E58" i="12"/>
  <c r="E37" i="4"/>
  <c r="E41" i="14"/>
  <c r="E70" i="14"/>
  <c r="E67" i="14"/>
  <c r="E55" i="4"/>
  <c r="E65" i="4"/>
  <c r="E45" i="4"/>
  <c r="E36" i="11"/>
  <c r="E65" i="11"/>
  <c r="E97" i="14"/>
  <c r="E46" i="14"/>
  <c r="E39" i="14"/>
  <c r="E34" i="11"/>
  <c r="E68" i="11"/>
  <c r="E45" i="11"/>
  <c r="E69" i="11"/>
  <c r="E40" i="11"/>
  <c r="E37" i="11"/>
  <c r="E46" i="11"/>
  <c r="E50" i="11"/>
  <c r="E67" i="11"/>
  <c r="E56" i="11"/>
  <c r="E38" i="11"/>
  <c r="E64" i="11"/>
  <c r="E41" i="11"/>
  <c r="E88" i="11" s="1"/>
  <c r="E58" i="11"/>
  <c r="E60" i="11"/>
  <c r="E58" i="14"/>
  <c r="E37" i="14"/>
  <c r="E61" i="14"/>
  <c r="E41" i="16"/>
  <c r="E57" i="16"/>
  <c r="E39" i="16"/>
  <c r="E51" i="14"/>
  <c r="E57" i="4"/>
  <c r="E47" i="14"/>
  <c r="E59" i="14"/>
  <c r="E40" i="14"/>
  <c r="E46" i="16"/>
  <c r="E66" i="16"/>
  <c r="E60" i="16"/>
  <c r="E68" i="14"/>
  <c r="E42" i="14"/>
  <c r="E89" i="14" s="1"/>
  <c r="E52" i="14"/>
  <c r="E34" i="16"/>
  <c r="E36" i="14"/>
  <c r="E69" i="14"/>
  <c r="E36" i="16"/>
  <c r="E69" i="16"/>
  <c r="E59" i="4"/>
  <c r="E56" i="14"/>
  <c r="E38" i="14"/>
  <c r="E35" i="14"/>
  <c r="E58" i="16"/>
  <c r="E56" i="16"/>
  <c r="E40" i="16"/>
  <c r="E66" i="14"/>
  <c r="E60" i="14"/>
  <c r="E38" i="16"/>
  <c r="E65" i="16"/>
  <c r="E45" i="16"/>
  <c r="E34" i="4"/>
  <c r="E36" i="4"/>
  <c r="E38" i="4"/>
  <c r="E67" i="4"/>
  <c r="E50" i="4"/>
  <c r="E66" i="4"/>
  <c r="E58" i="4"/>
  <c r="E60" i="4"/>
  <c r="E96" i="4"/>
  <c r="E69" i="4"/>
  <c r="E56" i="4"/>
  <c r="E46" i="4"/>
  <c r="E40" i="4"/>
  <c r="E68" i="4"/>
  <c r="E39" i="4"/>
  <c r="E41" i="4"/>
  <c r="E35" i="4"/>
  <c r="E64" i="4"/>
  <c r="E35" i="18" l="1"/>
  <c r="E34" i="18"/>
  <c r="E37" i="18"/>
  <c r="E66" i="18"/>
  <c r="E59" i="18"/>
  <c r="E12" i="18"/>
  <c r="E97" i="18" s="1"/>
  <c r="E88" i="16"/>
  <c r="E52" i="16"/>
  <c r="E77" i="16" s="1"/>
  <c r="E81" i="19"/>
  <c r="E99" i="19" s="1"/>
  <c r="E100" i="19" s="1"/>
  <c r="E37" i="15"/>
  <c r="E45" i="15"/>
  <c r="E45" i="18" s="1"/>
  <c r="E56" i="15"/>
  <c r="E57" i="18" s="1"/>
  <c r="E55" i="15"/>
  <c r="E56" i="18" s="1"/>
  <c r="E60" i="15"/>
  <c r="E61" i="18" s="1"/>
  <c r="E67" i="15"/>
  <c r="E68" i="18" s="1"/>
  <c r="E68" i="15"/>
  <c r="E69" i="18" s="1"/>
  <c r="E58" i="15"/>
  <c r="E65" i="15"/>
  <c r="E46" i="15"/>
  <c r="E46" i="18" s="1"/>
  <c r="E39" i="15"/>
  <c r="E39" i="18" s="1"/>
  <c r="E64" i="15"/>
  <c r="E65" i="18" s="1"/>
  <c r="E69" i="15"/>
  <c r="E70" i="18" s="1"/>
  <c r="E38" i="15"/>
  <c r="E38" i="18" s="1"/>
  <c r="E51" i="15"/>
  <c r="E51" i="18" s="1"/>
  <c r="E57" i="15"/>
  <c r="E58" i="18" s="1"/>
  <c r="E59" i="15"/>
  <c r="E60" i="18" s="1"/>
  <c r="E41" i="15"/>
  <c r="E88" i="15" s="1"/>
  <c r="E34" i="15"/>
  <c r="E50" i="15"/>
  <c r="E66" i="15"/>
  <c r="E67" i="18" s="1"/>
  <c r="E36" i="15"/>
  <c r="E36" i="18" s="1"/>
  <c r="E96" i="15"/>
  <c r="E40" i="15"/>
  <c r="E40" i="18" s="1"/>
  <c r="E52" i="4"/>
  <c r="E88" i="4"/>
  <c r="E52" i="11"/>
  <c r="E77" i="11" s="1"/>
  <c r="E47" i="16"/>
  <c r="E76" i="16" s="1"/>
  <c r="E48" i="13"/>
  <c r="E77" i="13" s="1"/>
  <c r="E70" i="16"/>
  <c r="E61" i="16"/>
  <c r="E78" i="16" s="1"/>
  <c r="E71" i="14"/>
  <c r="E72" i="14" s="1"/>
  <c r="E73" i="14" s="1"/>
  <c r="E80" i="14" s="1"/>
  <c r="E53" i="13"/>
  <c r="E78" i="13" s="1"/>
  <c r="E62" i="13"/>
  <c r="E79" i="13" s="1"/>
  <c r="E71" i="13"/>
  <c r="E72" i="13" s="1"/>
  <c r="E73" i="13" s="1"/>
  <c r="E80" i="13" s="1"/>
  <c r="E43" i="13"/>
  <c r="E76" i="13" s="1"/>
  <c r="E47" i="12"/>
  <c r="E76" i="12" s="1"/>
  <c r="E52" i="12"/>
  <c r="E77" i="12" s="1"/>
  <c r="E47" i="11"/>
  <c r="E76" i="11" s="1"/>
  <c r="E47" i="4"/>
  <c r="E76" i="4" s="1"/>
  <c r="E70" i="12"/>
  <c r="E71" i="12" s="1"/>
  <c r="E72" i="12" s="1"/>
  <c r="E79" i="12" s="1"/>
  <c r="E42" i="12"/>
  <c r="E75" i="12" s="1"/>
  <c r="E61" i="12"/>
  <c r="E78" i="12" s="1"/>
  <c r="E42" i="11"/>
  <c r="E75" i="11" s="1"/>
  <c r="E43" i="14"/>
  <c r="E76" i="14" s="1"/>
  <c r="E61" i="4"/>
  <c r="E78" i="4" s="1"/>
  <c r="E53" i="14"/>
  <c r="E78" i="14" s="1"/>
  <c r="E61" i="11"/>
  <c r="E78" i="11" s="1"/>
  <c r="E48" i="14"/>
  <c r="E77" i="14" s="1"/>
  <c r="E70" i="11"/>
  <c r="E71" i="11" s="1"/>
  <c r="E72" i="11" s="1"/>
  <c r="E79" i="11" s="1"/>
  <c r="E70" i="4"/>
  <c r="E42" i="16"/>
  <c r="E75" i="16" s="1"/>
  <c r="E62" i="14"/>
  <c r="E79" i="14" s="1"/>
  <c r="E42" i="4"/>
  <c r="E75" i="4" s="1"/>
  <c r="E77" i="18" l="1"/>
  <c r="E71" i="4"/>
  <c r="E72" i="4" s="1"/>
  <c r="E79" i="4" s="1"/>
  <c r="E41" i="18"/>
  <c r="E42" i="18" s="1"/>
  <c r="E89" i="18"/>
  <c r="E77" i="4"/>
  <c r="E47" i="15"/>
  <c r="E76" i="15" s="1"/>
  <c r="E47" i="18"/>
  <c r="E71" i="16"/>
  <c r="E72" i="16" s="1"/>
  <c r="E79" i="16" s="1"/>
  <c r="E86" i="19"/>
  <c r="E83" i="19"/>
  <c r="E52" i="15"/>
  <c r="E77" i="15" s="1"/>
  <c r="E61" i="15"/>
  <c r="E78" i="15" s="1"/>
  <c r="E79" i="18" s="1"/>
  <c r="E42" i="15"/>
  <c r="E75" i="15" s="1"/>
  <c r="E76" i="18" s="1"/>
  <c r="E70" i="15"/>
  <c r="E71" i="15" s="1"/>
  <c r="E72" i="15" s="1"/>
  <c r="E79" i="15" s="1"/>
  <c r="E62" i="18"/>
  <c r="E82" i="13"/>
  <c r="E84" i="13" s="1"/>
  <c r="E81" i="11"/>
  <c r="E86" i="11" s="1"/>
  <c r="E87" i="11" s="1"/>
  <c r="E81" i="12"/>
  <c r="E86" i="12" s="1"/>
  <c r="E87" i="12" s="1"/>
  <c r="E82" i="14"/>
  <c r="E87" i="14" s="1"/>
  <c r="E88" i="14" s="1"/>
  <c r="E52" i="18" l="1"/>
  <c r="E53" i="18" s="1"/>
  <c r="E78" i="18"/>
  <c r="E80" i="18"/>
  <c r="E81" i="4"/>
  <c r="E99" i="4" s="1"/>
  <c r="E100" i="4" s="1"/>
  <c r="E71" i="18"/>
  <c r="E72" i="18" s="1"/>
  <c r="E73" i="18" s="1"/>
  <c r="E81" i="16"/>
  <c r="E86" i="16" s="1"/>
  <c r="E87" i="19"/>
  <c r="E81" i="15"/>
  <c r="E99" i="15" s="1"/>
  <c r="E100" i="15" s="1"/>
  <c r="E100" i="13"/>
  <c r="E101" i="13" s="1"/>
  <c r="E87" i="13"/>
  <c r="E88" i="13" s="1"/>
  <c r="E83" i="4"/>
  <c r="E99" i="11"/>
  <c r="E100" i="11" s="1"/>
  <c r="E83" i="11"/>
  <c r="E91" i="11" s="1"/>
  <c r="E84" i="14"/>
  <c r="E92" i="14" s="1"/>
  <c r="E100" i="14"/>
  <c r="E101" i="14" s="1"/>
  <c r="E83" i="12"/>
  <c r="E89" i="12" s="1"/>
  <c r="E99" i="12"/>
  <c r="E100" i="12" s="1"/>
  <c r="E82" i="18" l="1"/>
  <c r="E100" i="18" s="1"/>
  <c r="E101" i="18" s="1"/>
  <c r="E86" i="4"/>
  <c r="E87" i="4" s="1"/>
  <c r="E83" i="16"/>
  <c r="E99" i="16"/>
  <c r="E100" i="16" s="1"/>
  <c r="E90" i="19"/>
  <c r="E91" i="19"/>
  <c r="E89" i="19"/>
  <c r="E83" i="15"/>
  <c r="E86" i="15"/>
  <c r="E87" i="15" s="1"/>
  <c r="E87" i="16"/>
  <c r="E90" i="12"/>
  <c r="E89" i="11"/>
  <c r="E90" i="11"/>
  <c r="E91" i="14"/>
  <c r="E90" i="14"/>
  <c r="E91" i="12"/>
  <c r="E90" i="13"/>
  <c r="E91" i="13"/>
  <c r="E92" i="13"/>
  <c r="E84" i="18" l="1"/>
  <c r="E88" i="18"/>
  <c r="E87" i="18"/>
  <c r="E92" i="19"/>
  <c r="E101" i="19" s="1"/>
  <c r="E102" i="19" s="1"/>
  <c r="E90" i="15"/>
  <c r="E89" i="16"/>
  <c r="E91" i="15"/>
  <c r="E89" i="15"/>
  <c r="E90" i="4"/>
  <c r="E91" i="4"/>
  <c r="E89" i="4"/>
  <c r="E92" i="11"/>
  <c r="E101" i="11" s="1"/>
  <c r="E102" i="11" s="1"/>
  <c r="E91" i="16"/>
  <c r="E90" i="16"/>
  <c r="E92" i="12"/>
  <c r="E101" i="12" s="1"/>
  <c r="E102" i="12" s="1"/>
  <c r="E93" i="14"/>
  <c r="E102" i="14" s="1"/>
  <c r="E103" i="14" s="1"/>
  <c r="E93" i="13"/>
  <c r="E102" i="13" s="1"/>
  <c r="E103" i="13" s="1"/>
  <c r="E92" i="18" l="1"/>
  <c r="E90" i="18"/>
  <c r="E91" i="18"/>
  <c r="E92" i="15"/>
  <c r="E101" i="15" s="1"/>
  <c r="E102" i="15" s="1"/>
  <c r="E92" i="4"/>
  <c r="E101" i="4" s="1"/>
  <c r="E102" i="4" s="1"/>
  <c r="E92" i="16"/>
  <c r="E101" i="16" s="1"/>
  <c r="E102" i="16" s="1"/>
  <c r="E93" i="18" l="1"/>
  <c r="E102" i="18" s="1"/>
  <c r="E103" i="18" s="1"/>
  <c r="H15" i="21" l="1"/>
  <c r="H16" i="21" s="1"/>
</calcChain>
</file>

<file path=xl/sharedStrings.xml><?xml version="1.0" encoding="utf-8"?>
<sst xmlns="http://schemas.openxmlformats.org/spreadsheetml/2006/main" count="1674" uniqueCount="150">
  <si>
    <t>CARGO</t>
  </si>
  <si>
    <t>Quant.</t>
  </si>
  <si>
    <t>Salário</t>
  </si>
  <si>
    <t>Adicional noturno (20%)</t>
  </si>
  <si>
    <t>Periculosidade (30%)</t>
  </si>
  <si>
    <t>Insalubridade (40%)</t>
  </si>
  <si>
    <t>Hora Extra</t>
  </si>
  <si>
    <t>Total</t>
  </si>
  <si>
    <t>VALOR TOTAL ESTIMADO POR MÊS</t>
  </si>
  <si>
    <t>MÓDULO 1 - COMPOSIÇÃO DA REMUNERAÇÃO</t>
  </si>
  <si>
    <t>QT</t>
  </si>
  <si>
    <t>VALOR</t>
  </si>
  <si>
    <t>A</t>
  </si>
  <si>
    <t>Salário Base</t>
  </si>
  <si>
    <t>B</t>
  </si>
  <si>
    <t xml:space="preserve">Adicional de Periculosidade </t>
  </si>
  <si>
    <t>C</t>
  </si>
  <si>
    <t>Adicional de insalubridade</t>
  </si>
  <si>
    <t>D</t>
  </si>
  <si>
    <t>Adicional Noturno</t>
  </si>
  <si>
    <t xml:space="preserve">E </t>
  </si>
  <si>
    <t>Hora noturna adicional</t>
  </si>
  <si>
    <t xml:space="preserve">F </t>
  </si>
  <si>
    <t>Adicional de hora extra</t>
  </si>
  <si>
    <t>G</t>
  </si>
  <si>
    <t>Descontos</t>
  </si>
  <si>
    <t>TOTAL DA REMUNERAÇÃO</t>
  </si>
  <si>
    <t>MÓDULO 2 - BENEFÍCIOS MENSAIS E DIÁRIOS</t>
  </si>
  <si>
    <t>Transporte</t>
  </si>
  <si>
    <t>Auxílio Alimentação</t>
  </si>
  <si>
    <t>Assistência Médico familiar</t>
  </si>
  <si>
    <t>Auxílio Creche</t>
  </si>
  <si>
    <t>E</t>
  </si>
  <si>
    <t>Seguro de vida, invalidez e funeral</t>
  </si>
  <si>
    <t>F</t>
  </si>
  <si>
    <t>Outros</t>
  </si>
  <si>
    <t>MÓDULO 3 - INSUMOS DIVERSOS</t>
  </si>
  <si>
    <t>Materiais</t>
  </si>
  <si>
    <t>Equipamentos</t>
  </si>
  <si>
    <t>Ferramentas</t>
  </si>
  <si>
    <t>MÓDULO 4 - ENCARGOS SOCIAIS E TRABALHISTAS</t>
  </si>
  <si>
    <t>4.1</t>
  </si>
  <si>
    <t>INSS (Art 22, I, Lei 8212/91)</t>
  </si>
  <si>
    <t>SESI/SESC</t>
  </si>
  <si>
    <t>SENAI/SENAC</t>
  </si>
  <si>
    <t>INCRA</t>
  </si>
  <si>
    <t>Salário Educação</t>
  </si>
  <si>
    <t>FGTS</t>
  </si>
  <si>
    <t>SAT (Art 22, II, Lei 8212/91)</t>
  </si>
  <si>
    <t>H</t>
  </si>
  <si>
    <t>SEBRAE</t>
  </si>
  <si>
    <t>TOTAL sub módulo 4.1</t>
  </si>
  <si>
    <t>4.2</t>
  </si>
  <si>
    <t>13° SALÁRIO</t>
  </si>
  <si>
    <t>13º Salário</t>
  </si>
  <si>
    <t>Incidência do Sub Módulo 4.1</t>
  </si>
  <si>
    <t>TOTAL sub módulo 4.2</t>
  </si>
  <si>
    <t>4.3</t>
  </si>
  <si>
    <t>AFASTAMENTO MATERNIDADE</t>
  </si>
  <si>
    <t>Afastamento maternidade</t>
  </si>
  <si>
    <t>TOTAL sub módulo 4.3</t>
  </si>
  <si>
    <t>4.4</t>
  </si>
  <si>
    <t>PROVISÃO PARA RESCISÃO</t>
  </si>
  <si>
    <t>Aviso Prévio Indenizado</t>
  </si>
  <si>
    <t>Incidência do FGTS sobre aviso prévio indenizado</t>
  </si>
  <si>
    <t>Multa sobre FGTS e contribuições</t>
  </si>
  <si>
    <t>Aviso Prévio Trabalhado</t>
  </si>
  <si>
    <t>TOTAL sub módulo 4.4</t>
  </si>
  <si>
    <t>4.5</t>
  </si>
  <si>
    <t>CUSTO DE REPOSIÇÃO DO PROFISSIONAL AUSENTE</t>
  </si>
  <si>
    <t>Férias e Terço Constitucional</t>
  </si>
  <si>
    <t>Ausência por doença</t>
  </si>
  <si>
    <t>Licença Paternidade</t>
  </si>
  <si>
    <t>Ausências Legais</t>
  </si>
  <si>
    <t>Ausência por acidente de trabalho</t>
  </si>
  <si>
    <t>Subtotal</t>
  </si>
  <si>
    <t>TOTAL sub módulo 4.5</t>
  </si>
  <si>
    <t>QUADRO RESUMO                             MODULO 4 - ENCARGOS SOCIAIS E TRABALHISTAS</t>
  </si>
  <si>
    <t>Encargos Previdenciarios, FGTS e outras contribuições</t>
  </si>
  <si>
    <t>13° Salário</t>
  </si>
  <si>
    <t>Afastamento Maternidade</t>
  </si>
  <si>
    <t>Provisão para rescisão</t>
  </si>
  <si>
    <t>Custo de reposição do profissional ausente</t>
  </si>
  <si>
    <t>4.6</t>
  </si>
  <si>
    <t>TOTAL</t>
  </si>
  <si>
    <t>Soma dos módulos 1, 2, 3 e 4</t>
  </si>
  <si>
    <t>MÓDULO 5 - CUSTOS INDIRETOS, TRIBUTOS E LUCRO</t>
  </si>
  <si>
    <t>Custos indiretos</t>
  </si>
  <si>
    <t>Lucro</t>
  </si>
  <si>
    <t>TRIBUTOS</t>
  </si>
  <si>
    <t>PIS</t>
  </si>
  <si>
    <t>COFINS</t>
  </si>
  <si>
    <t>ISS</t>
  </si>
  <si>
    <t>QUADRO RESUMO DO CUSTO POR EMPREGADO</t>
  </si>
  <si>
    <t>Módulo 1 - Composição da remuneração</t>
  </si>
  <si>
    <t>Módulo 2 - Benefícios Mensais e diários</t>
  </si>
  <si>
    <t>Módulo 3 - Insumos diversos</t>
  </si>
  <si>
    <t>Módulo 4 - Encargos Sociais e Trabalhistas</t>
  </si>
  <si>
    <t>Subtotal (A+B+C+D)</t>
  </si>
  <si>
    <t>Módulo 5 - Custos indiretos, Tributos e lucro</t>
  </si>
  <si>
    <t>PLANILHA GERAL</t>
  </si>
  <si>
    <t>Uniforme</t>
  </si>
  <si>
    <t>QUADRO RESUMO     MODULO 4 - ENCARGOS SOCIAIS E TRABALHISTAS</t>
  </si>
  <si>
    <t>OPERADOR DE TRÂNSITO NOTURNO</t>
  </si>
  <si>
    <t>OPERADOR DE TRÂNSITO DIURNO 12X36</t>
  </si>
  <si>
    <t>OPERADOR DE TRÂNSITO NOTURNO 12X36</t>
  </si>
  <si>
    <t>OPERADOR DE TRÂNSITO DIURNO</t>
  </si>
  <si>
    <t>SUPERVISOR DE TRÂNSITO DIURNO</t>
  </si>
  <si>
    <t>SUPERVISOR DE TRÂNSITO NOTURNO</t>
  </si>
  <si>
    <t>SUPERVISOR DE TRÂNSITO DIURNO 12X36</t>
  </si>
  <si>
    <t>SUPERVISOR DE TRÂNSITO NOTURNO 12X36</t>
  </si>
  <si>
    <t xml:space="preserve">GERENTE DE OPERAÇÕES DE TRÂNSITO </t>
  </si>
  <si>
    <t>ITEM</t>
  </si>
  <si>
    <t>ESPECIFICAÇÃO</t>
  </si>
  <si>
    <t>UND</t>
  </si>
  <si>
    <t>QDE</t>
  </si>
  <si>
    <t>VALOR UNITARIO</t>
  </si>
  <si>
    <t>VALOR TOTAL</t>
  </si>
  <si>
    <t>Contratação de empresa especializada com capacidade de
contratação de pessoal para prestação de serviços de apoio,
conservação, manutenção, operacionalização e
monitoramento na área de engenharia de tráfego na cidade
de Niterói</t>
  </si>
  <si>
    <t>Serviço</t>
  </si>
  <si>
    <t>VALOR TOTAL MENSAL</t>
  </si>
  <si>
    <t>VALOR TOTAL 12 MESES</t>
  </si>
  <si>
    <t>QUADRO RESUMO-MODULO 4 - ENCARGOS SOCIAIS E TRABALHISTAS</t>
  </si>
  <si>
    <t xml:space="preserve">Uniforme </t>
  </si>
  <si>
    <t>GRUPO I - CONTRATAÇÃO DE EMPRESA ESPECIALIZADA DE TERCEIRIZAÇÃO DE MÃO DE OBRA PARA OS SERVIÇOS DE APOIO, OPERAÇÃO E MONITORAMENTO DE TRÂNSITO</t>
  </si>
  <si>
    <t>PROPOSTA DE PREÇO PARA EXECUÇÃO DOS SERVIÇOS ABAIXO</t>
  </si>
  <si>
    <t>RAZÃO SOCIAL:</t>
  </si>
  <si>
    <t xml:space="preserve">CNPJ: </t>
  </si>
  <si>
    <t>DATA:</t>
  </si>
  <si>
    <t>INSCRIÇÃO MUNICIPAL/ESTADUAL:</t>
  </si>
  <si>
    <t>PREGÃO ELETRÔNICO:</t>
  </si>
  <si>
    <t>ENDEREÇO:</t>
  </si>
  <si>
    <t>BAIRRO:</t>
  </si>
  <si>
    <t>CEP:</t>
  </si>
  <si>
    <t>CIDADE:</t>
  </si>
  <si>
    <t>ESTADO:</t>
  </si>
  <si>
    <t>TEL.:</t>
  </si>
  <si>
    <t>E-MAIL:</t>
  </si>
  <si>
    <t>GRUPO</t>
  </si>
  <si>
    <t>1.1</t>
  </si>
  <si>
    <t>CARGO: OPERADOR DE TRÂNSITO NOTURNO</t>
  </si>
  <si>
    <t>CARGO: OPERADOR DE TRÂNSITO DIURNO 12X36</t>
  </si>
  <si>
    <t>CARGO: OPERADOR DE TRÂNSITO NOTURNO 12X36</t>
  </si>
  <si>
    <t>CARGO: OPERADOR DE TRÂNSITO DIURNO</t>
  </si>
  <si>
    <t>CARGO: SUPERVISOR DE TRÂNSITO DIURNO</t>
  </si>
  <si>
    <t>CARGO: SUPERVISOR DE TRÂNSITO NOTURNO</t>
  </si>
  <si>
    <t>CARGO: SUPERVISOR DE TRÂNSITO DIURNO 12X36</t>
  </si>
  <si>
    <t>CARGO: SUPERVISOR DE TRÂNSITO NOTURNO 12X36</t>
  </si>
  <si>
    <t>CARGO: GERENTE DE OPERAÇÕES DIURNO</t>
  </si>
  <si>
    <t>QUADRO RESUMO MODULO 4 - ENCARGOS SOCIAIS E TRABALHISTAS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</si>
</sst>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#,##0_ ;\-#,##0\ "/>
    <numFmt numFmtId="166" formatCode="0.0000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FFFF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</cellStyleXfs>
  <cellXfs count="80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0" fillId="0" borderId="1" xfId="0" applyNumberFormat="1" applyBorder="1"/>
    <xf numFmtId="0" fontId="2" fillId="0" borderId="0" xfId="0" applyFont="1" applyAlignment="1">
      <alignment horizontal="center"/>
    </xf>
    <xf numFmtId="44" fontId="3" fillId="0" borderId="2" xfId="0" applyNumberFormat="1" applyFont="1" applyBorder="1"/>
    <xf numFmtId="164" fontId="1" fillId="0" borderId="1" xfId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/>
    <xf numFmtId="164" fontId="0" fillId="0" borderId="0" xfId="1" applyFont="1"/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1" applyFont="1" applyBorder="1" applyAlignment="1">
      <alignment horizontal="center" vertical="center"/>
    </xf>
    <xf numFmtId="164" fontId="0" fillId="0" borderId="1" xfId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1" applyFont="1" applyBorder="1"/>
    <xf numFmtId="164" fontId="0" fillId="0" borderId="1" xfId="1" applyFont="1" applyBorder="1"/>
    <xf numFmtId="10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left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164" fontId="2" fillId="0" borderId="0" xfId="1" applyFont="1"/>
    <xf numFmtId="0" fontId="2" fillId="0" borderId="3" xfId="0" applyFont="1" applyBorder="1" applyAlignment="1">
      <alignment horizontal="center"/>
    </xf>
    <xf numFmtId="164" fontId="2" fillId="0" borderId="1" xfId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6" xfId="0" applyBorder="1"/>
    <xf numFmtId="165" fontId="0" fillId="0" borderId="1" xfId="1" applyNumberFormat="1" applyFont="1" applyBorder="1" applyAlignment="1">
      <alignment horizontal="center"/>
    </xf>
    <xf numFmtId="44" fontId="0" fillId="0" borderId="1" xfId="0" applyNumberFormat="1" applyBorder="1" applyAlignment="1">
      <alignment vertical="center"/>
    </xf>
    <xf numFmtId="164" fontId="0" fillId="0" borderId="0" xfId="0" applyNumberFormat="1"/>
    <xf numFmtId="1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5" borderId="0" xfId="0" applyFont="1" applyFill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6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0" fillId="7" borderId="0" xfId="0" applyFill="1"/>
    <xf numFmtId="164" fontId="0" fillId="7" borderId="0" xfId="0" applyNumberFormat="1" applyFill="1"/>
    <xf numFmtId="0" fontId="0" fillId="7" borderId="0" xfId="0" applyFill="1" applyAlignment="1">
      <alignment wrapText="1"/>
    </xf>
    <xf numFmtId="0" fontId="0" fillId="8" borderId="0" xfId="0" applyFill="1"/>
    <xf numFmtId="0" fontId="2" fillId="7" borderId="0" xfId="0" applyFont="1" applyFill="1" applyAlignment="1">
      <alignment horizontal="center"/>
    </xf>
    <xf numFmtId="0" fontId="0" fillId="7" borderId="0" xfId="0" applyFill="1" applyAlignment="1">
      <alignment horizontal="center" vertical="center"/>
    </xf>
    <xf numFmtId="0" fontId="0" fillId="7" borderId="0" xfId="0" applyFill="1" applyAlignment="1">
      <alignment vertical="center"/>
    </xf>
    <xf numFmtId="43" fontId="0" fillId="7" borderId="0" xfId="2" applyFont="1" applyFill="1" applyAlignment="1">
      <alignment vertical="center"/>
    </xf>
    <xf numFmtId="0" fontId="2" fillId="7" borderId="0" xfId="0" applyFont="1" applyFill="1" applyAlignment="1">
      <alignment horizontal="center" vertical="center" wrapText="1"/>
    </xf>
    <xf numFmtId="0" fontId="2" fillId="7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 vertical="center"/>
    </xf>
    <xf numFmtId="43" fontId="2" fillId="7" borderId="1" xfId="2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 applyAlignment="1">
      <alignment vertical="center" wrapText="1"/>
    </xf>
    <xf numFmtId="43" fontId="0" fillId="7" borderId="1" xfId="2" applyFont="1" applyFill="1" applyBorder="1" applyAlignment="1">
      <alignment vertical="center"/>
    </xf>
    <xf numFmtId="164" fontId="0" fillId="7" borderId="1" xfId="1" applyFont="1" applyFill="1" applyBorder="1" applyAlignment="1">
      <alignment vertical="center"/>
    </xf>
    <xf numFmtId="0" fontId="2" fillId="7" borderId="1" xfId="0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vertical="center"/>
    </xf>
    <xf numFmtId="164" fontId="0" fillId="9" borderId="1" xfId="1" applyFont="1" applyFill="1" applyBorder="1" applyAlignment="1" applyProtection="1">
      <alignment vertical="center"/>
      <protection locked="0"/>
    </xf>
    <xf numFmtId="166" fontId="4" fillId="3" borderId="1" xfId="0" applyNumberFormat="1" applyFont="1" applyFill="1" applyBorder="1" applyAlignment="1" applyProtection="1">
      <alignment horizontal="center"/>
      <protection locked="0"/>
    </xf>
    <xf numFmtId="10" fontId="4" fillId="3" borderId="1" xfId="0" applyNumberFormat="1" applyFont="1" applyFill="1" applyBorder="1" applyAlignment="1" applyProtection="1">
      <alignment horizontal="center"/>
      <protection locked="0"/>
    </xf>
    <xf numFmtId="10" fontId="0" fillId="0" borderId="1" xfId="0" applyNumberFormat="1" applyBorder="1" applyAlignment="1" applyProtection="1">
      <alignment horizontal="center"/>
      <protection locked="0"/>
    </xf>
    <xf numFmtId="10" fontId="0" fillId="3" borderId="1" xfId="0" applyNumberFormat="1" applyFill="1" applyBorder="1" applyAlignment="1" applyProtection="1">
      <alignment horizontal="center"/>
      <protection locked="0"/>
    </xf>
    <xf numFmtId="164" fontId="0" fillId="7" borderId="0" xfId="1" applyFont="1" applyFill="1"/>
    <xf numFmtId="164" fontId="0" fillId="3" borderId="1" xfId="1" applyFont="1" applyFill="1" applyBorder="1" applyAlignment="1" applyProtection="1">
      <alignment horizontal="center"/>
      <protection locked="0"/>
    </xf>
    <xf numFmtId="10" fontId="6" fillId="3" borderId="1" xfId="0" applyNumberFormat="1" applyFont="1" applyFill="1" applyBorder="1" applyAlignment="1" applyProtection="1">
      <alignment horizontal="center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7" borderId="0" xfId="0" applyFill="1" applyAlignment="1" applyProtection="1">
      <alignment horizontal="left"/>
      <protection locked="0"/>
    </xf>
  </cellXfs>
  <cellStyles count="4">
    <cellStyle name="Moeda" xfId="1" builtinId="4"/>
    <cellStyle name="Normal" xfId="0" builtinId="0"/>
    <cellStyle name="Normal 2 2" xfId="3" xr:uid="{A0FAED82-10E2-4940-8B20-78A040D76601}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29108-0E50-4915-9B03-6E0ECDBA58CF}">
  <sheetPr>
    <pageSetUpPr fitToPage="1"/>
  </sheetPr>
  <dimension ref="A1:I17"/>
  <sheetViews>
    <sheetView tabSelected="1" workbookViewId="0">
      <selection activeCell="B6" sqref="B6:H6"/>
    </sheetView>
  </sheetViews>
  <sheetFormatPr defaultColWidth="0" defaultRowHeight="15" zeroHeight="1" x14ac:dyDescent="0.25"/>
  <cols>
    <col min="1" max="1" width="4.140625" customWidth="1"/>
    <col min="2" max="2" width="8.42578125" customWidth="1"/>
    <col min="3" max="3" width="9.140625" customWidth="1"/>
    <col min="4" max="4" width="60.42578125" customWidth="1"/>
    <col min="5" max="6" width="9.140625" customWidth="1"/>
    <col min="7" max="8" width="17.7109375" customWidth="1"/>
    <col min="9" max="9" width="4.28515625" style="52" customWidth="1"/>
    <col min="10" max="16384" width="9.140625" hidden="1"/>
  </cols>
  <sheetData>
    <row r="1" spans="1:8" x14ac:dyDescent="0.25">
      <c r="A1" s="52"/>
      <c r="B1" s="52"/>
      <c r="C1" s="52"/>
      <c r="D1" s="52"/>
      <c r="E1" s="52"/>
      <c r="F1" s="52"/>
      <c r="G1" s="52"/>
      <c r="H1" s="52"/>
    </row>
    <row r="2" spans="1:8" x14ac:dyDescent="0.25">
      <c r="A2" s="52"/>
      <c r="B2" s="53" t="s">
        <v>125</v>
      </c>
      <c r="C2" s="53"/>
      <c r="D2" s="53"/>
      <c r="E2" s="53"/>
      <c r="F2" s="53"/>
      <c r="G2" s="53"/>
      <c r="H2" s="53"/>
    </row>
    <row r="3" spans="1:8" x14ac:dyDescent="0.25">
      <c r="A3" s="52"/>
      <c r="B3" s="79" t="s">
        <v>126</v>
      </c>
      <c r="C3" s="79"/>
      <c r="D3" s="79"/>
      <c r="E3" s="79"/>
      <c r="F3" s="79"/>
      <c r="G3" s="79"/>
      <c r="H3" s="79"/>
    </row>
    <row r="4" spans="1:8" x14ac:dyDescent="0.25">
      <c r="A4" s="52"/>
      <c r="B4" s="79" t="s">
        <v>127</v>
      </c>
      <c r="C4" s="79"/>
      <c r="D4" s="79"/>
      <c r="E4" s="79"/>
      <c r="F4" s="79"/>
      <c r="G4" s="79" t="s">
        <v>128</v>
      </c>
      <c r="H4" s="79"/>
    </row>
    <row r="5" spans="1:8" x14ac:dyDescent="0.25">
      <c r="A5" s="52"/>
      <c r="B5" s="79" t="s">
        <v>129</v>
      </c>
      <c r="C5" s="79"/>
      <c r="D5" s="79"/>
      <c r="E5" s="79"/>
      <c r="F5" s="79"/>
      <c r="G5" s="79" t="s">
        <v>130</v>
      </c>
      <c r="H5" s="79"/>
    </row>
    <row r="6" spans="1:8" x14ac:dyDescent="0.25">
      <c r="A6" s="52"/>
      <c r="B6" s="79" t="s">
        <v>131</v>
      </c>
      <c r="C6" s="79"/>
      <c r="D6" s="79"/>
      <c r="E6" s="79"/>
      <c r="F6" s="79"/>
      <c r="G6" s="79"/>
      <c r="H6" s="79"/>
    </row>
    <row r="7" spans="1:8" x14ac:dyDescent="0.25">
      <c r="A7" s="52"/>
      <c r="B7" s="79" t="s">
        <v>132</v>
      </c>
      <c r="C7" s="79"/>
      <c r="D7" s="79"/>
      <c r="E7" s="79"/>
      <c r="F7" s="79"/>
      <c r="G7" s="79" t="s">
        <v>133</v>
      </c>
      <c r="H7" s="79"/>
    </row>
    <row r="8" spans="1:8" x14ac:dyDescent="0.25">
      <c r="A8" s="52"/>
      <c r="B8" s="79" t="s">
        <v>134</v>
      </c>
      <c r="C8" s="79"/>
      <c r="D8" s="79"/>
      <c r="E8" s="79"/>
      <c r="F8" s="79"/>
      <c r="G8" s="79" t="s">
        <v>135</v>
      </c>
      <c r="H8" s="79"/>
    </row>
    <row r="9" spans="1:8" x14ac:dyDescent="0.25">
      <c r="A9" s="52"/>
      <c r="B9" s="79" t="s">
        <v>136</v>
      </c>
      <c r="C9" s="79"/>
      <c r="D9" s="79"/>
      <c r="E9" s="79"/>
      <c r="F9" s="79"/>
      <c r="G9" s="79" t="s">
        <v>137</v>
      </c>
      <c r="H9" s="79"/>
    </row>
    <row r="10" spans="1:8" x14ac:dyDescent="0.25">
      <c r="A10" s="52"/>
      <c r="B10" s="49"/>
      <c r="C10" s="54"/>
      <c r="D10" s="55"/>
      <c r="E10" s="54"/>
      <c r="F10" s="56"/>
      <c r="G10" s="55"/>
      <c r="H10" s="55"/>
    </row>
    <row r="11" spans="1:8" ht="31.5" customHeight="1" x14ac:dyDescent="0.25">
      <c r="A11" s="52"/>
      <c r="B11" s="57" t="s">
        <v>124</v>
      </c>
      <c r="C11" s="57"/>
      <c r="D11" s="57"/>
      <c r="E11" s="57"/>
      <c r="F11" s="57"/>
      <c r="G11" s="57"/>
      <c r="H11" s="57"/>
    </row>
    <row r="12" spans="1:8" x14ac:dyDescent="0.25">
      <c r="A12" s="52"/>
      <c r="B12" s="49"/>
      <c r="C12" s="54"/>
      <c r="D12" s="55"/>
      <c r="E12" s="54"/>
      <c r="F12" s="56"/>
      <c r="G12" s="55"/>
      <c r="H12" s="55"/>
    </row>
    <row r="13" spans="1:8" x14ac:dyDescent="0.25">
      <c r="A13" s="52"/>
      <c r="B13" s="58" t="s">
        <v>138</v>
      </c>
      <c r="C13" s="59" t="s">
        <v>112</v>
      </c>
      <c r="D13" s="59" t="s">
        <v>113</v>
      </c>
      <c r="E13" s="59" t="s">
        <v>114</v>
      </c>
      <c r="F13" s="60" t="s">
        <v>115</v>
      </c>
      <c r="G13" s="61" t="s">
        <v>116</v>
      </c>
      <c r="H13" s="61" t="s">
        <v>117</v>
      </c>
    </row>
    <row r="14" spans="1:8" ht="75" x14ac:dyDescent="0.25">
      <c r="A14" s="52"/>
      <c r="B14" s="62">
        <v>1</v>
      </c>
      <c r="C14" s="62" t="s">
        <v>139</v>
      </c>
      <c r="D14" s="63" t="s">
        <v>118</v>
      </c>
      <c r="E14" s="62" t="s">
        <v>119</v>
      </c>
      <c r="F14" s="64">
        <v>1</v>
      </c>
      <c r="G14" s="68"/>
      <c r="H14" s="65">
        <f>G14</f>
        <v>0</v>
      </c>
    </row>
    <row r="15" spans="1:8" x14ac:dyDescent="0.25">
      <c r="A15" s="52"/>
      <c r="B15" s="66" t="s">
        <v>120</v>
      </c>
      <c r="C15" s="66"/>
      <c r="D15" s="66"/>
      <c r="E15" s="66"/>
      <c r="F15" s="66"/>
      <c r="G15" s="66"/>
      <c r="H15" s="67">
        <f>SUM(H14:H14)</f>
        <v>0</v>
      </c>
    </row>
    <row r="16" spans="1:8" x14ac:dyDescent="0.25">
      <c r="A16" s="52"/>
      <c r="B16" s="66" t="s">
        <v>121</v>
      </c>
      <c r="C16" s="66"/>
      <c r="D16" s="66"/>
      <c r="E16" s="66"/>
      <c r="F16" s="66"/>
      <c r="G16" s="66"/>
      <c r="H16" s="67">
        <f>H15*12</f>
        <v>0</v>
      </c>
    </row>
    <row r="17" spans="1:8" x14ac:dyDescent="0.25">
      <c r="A17" s="52"/>
      <c r="B17" s="52"/>
      <c r="C17" s="52"/>
      <c r="D17" s="52"/>
      <c r="E17" s="52"/>
      <c r="F17" s="52"/>
      <c r="G17" s="52"/>
      <c r="H17" s="52"/>
    </row>
  </sheetData>
  <sheetProtection algorithmName="SHA-512" hashValue="cfnjWn6acu204iCqDxZYflYEJDovo2u8bFzBJrJP4u88LxnAldzLGbraWaa/pdU39IGhF7T5CeGcohDyMOnFow==" saltValue="mJVBY0oYMJtW4kjkvuF5jA==" spinCount="100000" sheet="1" objects="1" scenarios="1"/>
  <mergeCells count="16">
    <mergeCell ref="B16:G16"/>
    <mergeCell ref="B2:H2"/>
    <mergeCell ref="B3:H3"/>
    <mergeCell ref="B4:F4"/>
    <mergeCell ref="B5:F5"/>
    <mergeCell ref="B6:H6"/>
    <mergeCell ref="G4:H4"/>
    <mergeCell ref="G5:H5"/>
    <mergeCell ref="G7:H7"/>
    <mergeCell ref="B7:F7"/>
    <mergeCell ref="B8:F8"/>
    <mergeCell ref="B9:F9"/>
    <mergeCell ref="B11:H11"/>
    <mergeCell ref="B15:G15"/>
    <mergeCell ref="G8:H8"/>
    <mergeCell ref="G9:H9"/>
  </mergeCells>
  <pageMargins left="0.511811024" right="0.511811024" top="0.78740157499999996" bottom="0.78740157499999996" header="0.31496062000000002" footer="0.31496062000000002"/>
  <pageSetup paperSize="9" scale="70" fitToHeight="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64F35-C251-4421-BB7A-CC2789719232}">
  <dimension ref="A1:I104"/>
  <sheetViews>
    <sheetView zoomScaleNormal="100" workbookViewId="0">
      <selection activeCell="A4" sqref="A4"/>
    </sheetView>
  </sheetViews>
  <sheetFormatPr defaultColWidth="0" defaultRowHeight="15" zeroHeight="1" x14ac:dyDescent="0.25"/>
  <cols>
    <col min="1" max="1" width="9.140625" customWidth="1"/>
    <col min="2" max="2" width="8.85546875" customWidth="1"/>
    <col min="3" max="3" width="49.42578125" bestFit="1" customWidth="1"/>
    <col min="4" max="4" width="8.7109375" customWidth="1"/>
    <col min="5" max="5" width="16.85546875" customWidth="1"/>
    <col min="6" max="6" width="9.140625" customWidth="1"/>
    <col min="7" max="8" width="9.140625" hidden="1"/>
    <col min="9" max="9" width="15.42578125" hidden="1"/>
    <col min="10" max="16384" width="9.140625" hidden="1"/>
  </cols>
  <sheetData>
    <row r="1" spans="2:5" x14ac:dyDescent="0.25">
      <c r="B1" s="44" t="s">
        <v>146</v>
      </c>
      <c r="C1" s="44"/>
      <c r="D1" s="44"/>
      <c r="E1" s="44"/>
    </row>
    <row r="2" spans="2:5" x14ac:dyDescent="0.25"/>
    <row r="3" spans="2:5" x14ac:dyDescent="0.25">
      <c r="B3" s="46" t="s">
        <v>9</v>
      </c>
      <c r="C3" s="46"/>
      <c r="D3" s="46"/>
      <c r="E3" s="46"/>
    </row>
    <row r="4" spans="2:5" x14ac:dyDescent="0.25">
      <c r="B4" s="12"/>
      <c r="C4" s="13"/>
      <c r="D4" s="3" t="s">
        <v>10</v>
      </c>
      <c r="E4" s="14" t="s">
        <v>11</v>
      </c>
    </row>
    <row r="5" spans="2:5" x14ac:dyDescent="0.25">
      <c r="B5" s="12" t="s">
        <v>12</v>
      </c>
      <c r="C5" s="13" t="s">
        <v>13</v>
      </c>
      <c r="D5" s="12">
        <f>Cargos!D9</f>
        <v>6</v>
      </c>
      <c r="E5" s="15">
        <f>(Cargos!E9)*D5</f>
        <v>14420.46</v>
      </c>
    </row>
    <row r="6" spans="2:5" x14ac:dyDescent="0.25">
      <c r="B6" s="12" t="s">
        <v>14</v>
      </c>
      <c r="C6" s="13" t="s">
        <v>15</v>
      </c>
      <c r="D6" s="12"/>
      <c r="E6" s="15">
        <f>(Cargos!G9)*D5</f>
        <v>4326.137999999999</v>
      </c>
    </row>
    <row r="7" spans="2:5" x14ac:dyDescent="0.25">
      <c r="B7" s="12" t="s">
        <v>16</v>
      </c>
      <c r="C7" s="13" t="s">
        <v>17</v>
      </c>
      <c r="D7" s="12"/>
      <c r="E7" s="15">
        <f>(Cargos!E9)*D7</f>
        <v>0</v>
      </c>
    </row>
    <row r="8" spans="2:5" x14ac:dyDescent="0.25">
      <c r="B8" s="12" t="s">
        <v>18</v>
      </c>
      <c r="C8" s="13" t="s">
        <v>19</v>
      </c>
      <c r="D8" s="12"/>
      <c r="E8" s="15">
        <f>(Cargos!E9)*D8</f>
        <v>0</v>
      </c>
    </row>
    <row r="9" spans="2:5" x14ac:dyDescent="0.25">
      <c r="B9" s="12" t="s">
        <v>20</v>
      </c>
      <c r="C9" s="13" t="s">
        <v>21</v>
      </c>
      <c r="D9" s="12"/>
      <c r="E9" s="15"/>
    </row>
    <row r="10" spans="2:5" x14ac:dyDescent="0.25">
      <c r="B10" s="12" t="s">
        <v>22</v>
      </c>
      <c r="C10" s="13" t="s">
        <v>23</v>
      </c>
      <c r="D10" s="12"/>
      <c r="E10" s="15"/>
    </row>
    <row r="11" spans="2:5" x14ac:dyDescent="0.25">
      <c r="B11" s="12" t="s">
        <v>24</v>
      </c>
      <c r="C11" s="13" t="s">
        <v>25</v>
      </c>
      <c r="D11" s="12"/>
      <c r="E11" s="15">
        <f>(E5*6%)+(E17*D5)/10</f>
        <v>1232.1396</v>
      </c>
    </row>
    <row r="12" spans="2:5" x14ac:dyDescent="0.25">
      <c r="B12" s="9"/>
      <c r="C12" s="16" t="s">
        <v>26</v>
      </c>
      <c r="E12" s="17">
        <f>SUM(E5:E10)-E11</f>
        <v>17514.4584</v>
      </c>
    </row>
    <row r="13" spans="2:5" x14ac:dyDescent="0.25">
      <c r="B13" s="9"/>
      <c r="E13" s="11"/>
    </row>
    <row r="14" spans="2:5" x14ac:dyDescent="0.25">
      <c r="B14" s="46" t="s">
        <v>27</v>
      </c>
      <c r="C14" s="46"/>
      <c r="D14" s="46"/>
      <c r="E14" s="46"/>
    </row>
    <row r="15" spans="2:5" x14ac:dyDescent="0.25">
      <c r="B15" s="12"/>
      <c r="C15" s="13"/>
      <c r="D15" s="12" t="s">
        <v>10</v>
      </c>
      <c r="E15" s="15" t="s">
        <v>11</v>
      </c>
    </row>
    <row r="16" spans="2:5" x14ac:dyDescent="0.25">
      <c r="B16" s="12" t="s">
        <v>12</v>
      </c>
      <c r="C16" s="13" t="s">
        <v>28</v>
      </c>
      <c r="D16" s="12">
        <v>42</v>
      </c>
      <c r="E16" s="15">
        <f>5.18*D16</f>
        <v>217.56</v>
      </c>
    </row>
    <row r="17" spans="2:5" x14ac:dyDescent="0.25">
      <c r="B17" s="12" t="s">
        <v>14</v>
      </c>
      <c r="C17" s="13" t="s">
        <v>29</v>
      </c>
      <c r="D17" s="12">
        <v>21</v>
      </c>
      <c r="E17" s="15">
        <f>29.12*D17</f>
        <v>611.52</v>
      </c>
    </row>
    <row r="18" spans="2:5" x14ac:dyDescent="0.25">
      <c r="B18" s="12" t="s">
        <v>16</v>
      </c>
      <c r="C18" s="13" t="s">
        <v>30</v>
      </c>
      <c r="D18" s="12"/>
      <c r="E18" s="15"/>
    </row>
    <row r="19" spans="2:5" x14ac:dyDescent="0.25">
      <c r="B19" s="12" t="s">
        <v>18</v>
      </c>
      <c r="C19" s="13" t="s">
        <v>31</v>
      </c>
      <c r="D19" s="12"/>
      <c r="E19" s="15"/>
    </row>
    <row r="20" spans="2:5" x14ac:dyDescent="0.25">
      <c r="B20" s="12" t="s">
        <v>32</v>
      </c>
      <c r="C20" s="13" t="s">
        <v>33</v>
      </c>
      <c r="D20" s="12"/>
      <c r="E20" s="15"/>
    </row>
    <row r="21" spans="2:5" x14ac:dyDescent="0.25">
      <c r="B21" s="12" t="s">
        <v>34</v>
      </c>
      <c r="C21" s="13" t="s">
        <v>35</v>
      </c>
      <c r="D21" s="12"/>
      <c r="E21" s="15"/>
    </row>
    <row r="22" spans="2:5" x14ac:dyDescent="0.25">
      <c r="B22" s="9"/>
      <c r="C22" s="16" t="s">
        <v>26</v>
      </c>
      <c r="E22" s="17">
        <f>D5*(E16+E17)</f>
        <v>4974.4799999999996</v>
      </c>
    </row>
    <row r="23" spans="2:5" x14ac:dyDescent="0.25">
      <c r="B23" s="9"/>
      <c r="E23" s="11"/>
    </row>
    <row r="24" spans="2:5" x14ac:dyDescent="0.25">
      <c r="B24" s="46" t="s">
        <v>36</v>
      </c>
      <c r="C24" s="46"/>
      <c r="D24" s="46"/>
      <c r="E24" s="46"/>
    </row>
    <row r="25" spans="2:5" x14ac:dyDescent="0.25">
      <c r="B25" s="12"/>
      <c r="C25" s="13"/>
      <c r="D25" s="12" t="s">
        <v>10</v>
      </c>
      <c r="E25" s="15" t="s">
        <v>11</v>
      </c>
    </row>
    <row r="26" spans="2:5" x14ac:dyDescent="0.25">
      <c r="B26" s="12" t="s">
        <v>12</v>
      </c>
      <c r="C26" s="13" t="s">
        <v>123</v>
      </c>
      <c r="D26" s="12">
        <f>D5</f>
        <v>6</v>
      </c>
      <c r="E26" s="74"/>
    </row>
    <row r="27" spans="2:5" x14ac:dyDescent="0.25">
      <c r="B27" s="12" t="s">
        <v>14</v>
      </c>
      <c r="C27" s="13" t="s">
        <v>37</v>
      </c>
      <c r="D27" s="12"/>
      <c r="E27" s="15"/>
    </row>
    <row r="28" spans="2:5" x14ac:dyDescent="0.25">
      <c r="B28" s="12" t="s">
        <v>16</v>
      </c>
      <c r="C28" s="13" t="s">
        <v>38</v>
      </c>
      <c r="D28" s="12"/>
      <c r="E28" s="15"/>
    </row>
    <row r="29" spans="2:5" x14ac:dyDescent="0.25">
      <c r="B29" s="12" t="s">
        <v>18</v>
      </c>
      <c r="C29" s="13" t="s">
        <v>39</v>
      </c>
      <c r="D29" s="13"/>
      <c r="E29" s="18"/>
    </row>
    <row r="30" spans="2:5" x14ac:dyDescent="0.25">
      <c r="B30" s="9"/>
      <c r="C30" s="16" t="s">
        <v>26</v>
      </c>
      <c r="E30" s="17">
        <f>D26*E26</f>
        <v>0</v>
      </c>
    </row>
    <row r="31" spans="2:5" x14ac:dyDescent="0.25">
      <c r="B31" s="9"/>
      <c r="E31" s="11"/>
    </row>
    <row r="32" spans="2:5" x14ac:dyDescent="0.25">
      <c r="B32" s="46" t="s">
        <v>40</v>
      </c>
      <c r="C32" s="46"/>
      <c r="D32" s="46"/>
      <c r="E32" s="46"/>
    </row>
    <row r="33" spans="2:5" x14ac:dyDescent="0.25">
      <c r="B33" s="12" t="s">
        <v>41</v>
      </c>
      <c r="C33" s="13"/>
      <c r="D33" s="3" t="s">
        <v>10</v>
      </c>
      <c r="E33" s="14" t="s">
        <v>11</v>
      </c>
    </row>
    <row r="34" spans="2:5" x14ac:dyDescent="0.25">
      <c r="B34" s="12" t="s">
        <v>12</v>
      </c>
      <c r="C34" s="13" t="s">
        <v>42</v>
      </c>
      <c r="D34" s="19">
        <v>0.2</v>
      </c>
      <c r="E34" s="15">
        <f>E12*D34</f>
        <v>3502.8916800000002</v>
      </c>
    </row>
    <row r="35" spans="2:5" x14ac:dyDescent="0.25">
      <c r="B35" s="12" t="s">
        <v>14</v>
      </c>
      <c r="C35" s="13" t="s">
        <v>43</v>
      </c>
      <c r="D35" s="19">
        <v>1.4999999999999999E-2</v>
      </c>
      <c r="E35" s="15">
        <f>E12*D35</f>
        <v>262.71687599999996</v>
      </c>
    </row>
    <row r="36" spans="2:5" x14ac:dyDescent="0.25">
      <c r="B36" s="12" t="s">
        <v>16</v>
      </c>
      <c r="C36" s="13" t="s">
        <v>44</v>
      </c>
      <c r="D36" s="19">
        <v>0.01</v>
      </c>
      <c r="E36" s="15">
        <f>E12*D36</f>
        <v>175.14458400000001</v>
      </c>
    </row>
    <row r="37" spans="2:5" x14ac:dyDescent="0.25">
      <c r="B37" s="12" t="s">
        <v>18</v>
      </c>
      <c r="C37" s="13" t="s">
        <v>45</v>
      </c>
      <c r="D37" s="19">
        <v>2E-3</v>
      </c>
      <c r="E37" s="15">
        <f>E12*D37</f>
        <v>35.028916799999998</v>
      </c>
    </row>
    <row r="38" spans="2:5" x14ac:dyDescent="0.25">
      <c r="B38" s="12" t="s">
        <v>20</v>
      </c>
      <c r="C38" s="13" t="s">
        <v>46</v>
      </c>
      <c r="D38" s="19">
        <v>2.5000000000000001E-2</v>
      </c>
      <c r="E38" s="15">
        <f>E12*D38</f>
        <v>437.86146000000002</v>
      </c>
    </row>
    <row r="39" spans="2:5" x14ac:dyDescent="0.25">
      <c r="B39" s="12" t="s">
        <v>22</v>
      </c>
      <c r="C39" s="13" t="s">
        <v>47</v>
      </c>
      <c r="D39" s="19">
        <v>0.08</v>
      </c>
      <c r="E39" s="15">
        <f>E12*D39</f>
        <v>1401.1566720000001</v>
      </c>
    </row>
    <row r="40" spans="2:5" x14ac:dyDescent="0.25">
      <c r="B40" s="12" t="s">
        <v>24</v>
      </c>
      <c r="C40" s="13" t="s">
        <v>48</v>
      </c>
      <c r="D40" s="19">
        <v>0.03</v>
      </c>
      <c r="E40" s="15">
        <f>E12*D40</f>
        <v>525.43375199999991</v>
      </c>
    </row>
    <row r="41" spans="2:5" x14ac:dyDescent="0.25">
      <c r="B41" s="12" t="s">
        <v>49</v>
      </c>
      <c r="C41" s="13" t="s">
        <v>50</v>
      </c>
      <c r="D41" s="19">
        <v>6.0000000000000001E-3</v>
      </c>
      <c r="E41" s="15">
        <f>E12*D41</f>
        <v>105.0867504</v>
      </c>
    </row>
    <row r="42" spans="2:5" x14ac:dyDescent="0.25">
      <c r="B42" s="9"/>
      <c r="C42" s="16" t="s">
        <v>51</v>
      </c>
      <c r="E42" s="17">
        <f>SUM(E34:E41)</f>
        <v>6445.3206911999996</v>
      </c>
    </row>
    <row r="43" spans="2:5" x14ac:dyDescent="0.25">
      <c r="B43" s="9"/>
      <c r="E43" s="11"/>
    </row>
    <row r="44" spans="2:5" x14ac:dyDescent="0.25">
      <c r="B44" s="12" t="s">
        <v>52</v>
      </c>
      <c r="C44" s="16" t="s">
        <v>53</v>
      </c>
      <c r="D44" s="3" t="s">
        <v>10</v>
      </c>
      <c r="E44" s="14" t="s">
        <v>11</v>
      </c>
    </row>
    <row r="45" spans="2:5" x14ac:dyDescent="0.25">
      <c r="B45" s="12" t="s">
        <v>12</v>
      </c>
      <c r="C45" s="13" t="s">
        <v>54</v>
      </c>
      <c r="D45" s="19">
        <v>8.3299999999999999E-2</v>
      </c>
      <c r="E45" s="15">
        <f>E12*D45</f>
        <v>1458.95438472</v>
      </c>
    </row>
    <row r="46" spans="2:5" x14ac:dyDescent="0.25">
      <c r="B46" s="12" t="s">
        <v>14</v>
      </c>
      <c r="C46" s="13" t="s">
        <v>55</v>
      </c>
      <c r="D46" s="19">
        <v>4.1799999999999997E-2</v>
      </c>
      <c r="E46" s="15">
        <f>E12*D46</f>
        <v>732.10436111999991</v>
      </c>
    </row>
    <row r="47" spans="2:5" x14ac:dyDescent="0.25">
      <c r="B47" s="9"/>
      <c r="C47" s="16" t="s">
        <v>56</v>
      </c>
      <c r="E47" s="17">
        <f>SUM(E45:E46)</f>
        <v>2191.05874584</v>
      </c>
    </row>
    <row r="48" spans="2:5" x14ac:dyDescent="0.25">
      <c r="B48" s="9"/>
      <c r="E48" s="11"/>
    </row>
    <row r="49" spans="2:5" x14ac:dyDescent="0.25">
      <c r="B49" s="12" t="s">
        <v>57</v>
      </c>
      <c r="C49" s="16" t="s">
        <v>58</v>
      </c>
      <c r="D49" s="3" t="s">
        <v>10</v>
      </c>
      <c r="E49" s="14" t="s">
        <v>11</v>
      </c>
    </row>
    <row r="50" spans="2:5" x14ac:dyDescent="0.25">
      <c r="B50" s="12" t="s">
        <v>12</v>
      </c>
      <c r="C50" s="13" t="s">
        <v>59</v>
      </c>
      <c r="D50" s="19">
        <v>1E-3</v>
      </c>
      <c r="E50" s="15">
        <f>E12*D50</f>
        <v>17.514458399999999</v>
      </c>
    </row>
    <row r="51" spans="2:5" x14ac:dyDescent="0.25">
      <c r="B51" s="12" t="s">
        <v>14</v>
      </c>
      <c r="C51" s="13" t="s">
        <v>55</v>
      </c>
      <c r="D51" s="19">
        <v>1E-4</v>
      </c>
      <c r="E51" s="15">
        <f>E12*D51</f>
        <v>1.7514458400000001</v>
      </c>
    </row>
    <row r="52" spans="2:5" x14ac:dyDescent="0.25">
      <c r="B52" s="9"/>
      <c r="C52" s="16" t="s">
        <v>60</v>
      </c>
      <c r="E52" s="17">
        <f>SUM(E50:E51)</f>
        <v>19.265904239999998</v>
      </c>
    </row>
    <row r="53" spans="2:5" x14ac:dyDescent="0.25">
      <c r="B53" s="9"/>
      <c r="E53" s="11"/>
    </row>
    <row r="54" spans="2:5" x14ac:dyDescent="0.25">
      <c r="B54" s="12" t="s">
        <v>61</v>
      </c>
      <c r="C54" s="16" t="s">
        <v>62</v>
      </c>
      <c r="D54" s="3" t="s">
        <v>10</v>
      </c>
      <c r="E54" s="14" t="s">
        <v>11</v>
      </c>
    </row>
    <row r="55" spans="2:5" x14ac:dyDescent="0.25">
      <c r="B55" s="12" t="s">
        <v>12</v>
      </c>
      <c r="C55" s="13" t="s">
        <v>63</v>
      </c>
      <c r="D55" s="19">
        <v>4.1999999999999997E-3</v>
      </c>
      <c r="E55" s="15">
        <f>E12*D55</f>
        <v>73.56072528</v>
      </c>
    </row>
    <row r="56" spans="2:5" x14ac:dyDescent="0.25">
      <c r="B56" s="12" t="s">
        <v>14</v>
      </c>
      <c r="C56" s="13" t="s">
        <v>64</v>
      </c>
      <c r="D56" s="19">
        <v>2.9999999999999997E-4</v>
      </c>
      <c r="E56" s="15">
        <f>E12*D56</f>
        <v>5.2543375199999991</v>
      </c>
    </row>
    <row r="57" spans="2:5" x14ac:dyDescent="0.25">
      <c r="B57" s="12" t="s">
        <v>16</v>
      </c>
      <c r="C57" s="13" t="s">
        <v>65</v>
      </c>
      <c r="D57" s="19">
        <v>2.1499999999999998E-2</v>
      </c>
      <c r="E57" s="15">
        <f>E12*D57</f>
        <v>376.56085559999997</v>
      </c>
    </row>
    <row r="58" spans="2:5" x14ac:dyDescent="0.25">
      <c r="B58" s="12" t="s">
        <v>18</v>
      </c>
      <c r="C58" s="13" t="s">
        <v>66</v>
      </c>
      <c r="D58" s="19">
        <v>1.9400000000000001E-2</v>
      </c>
      <c r="E58" s="15">
        <f>E12*D58</f>
        <v>339.78049296</v>
      </c>
    </row>
    <row r="59" spans="2:5" x14ac:dyDescent="0.25">
      <c r="B59" s="12" t="s">
        <v>20</v>
      </c>
      <c r="C59" s="13" t="s">
        <v>55</v>
      </c>
      <c r="D59" s="19">
        <v>7.1000000000000004E-3</v>
      </c>
      <c r="E59" s="15">
        <f>E12*D59</f>
        <v>124.35265464</v>
      </c>
    </row>
    <row r="60" spans="2:5" x14ac:dyDescent="0.25">
      <c r="B60" s="12" t="s">
        <v>22</v>
      </c>
      <c r="C60" s="13" t="s">
        <v>65</v>
      </c>
      <c r="D60" s="19">
        <v>2.1499999999999998E-2</v>
      </c>
      <c r="E60" s="15">
        <f>E12*D60</f>
        <v>376.56085559999997</v>
      </c>
    </row>
    <row r="61" spans="2:5" x14ac:dyDescent="0.25">
      <c r="B61" s="9"/>
      <c r="C61" s="16" t="s">
        <v>67</v>
      </c>
      <c r="E61" s="17">
        <f>SUM(E55:E60)</f>
        <v>1296.0699215999998</v>
      </c>
    </row>
    <row r="62" spans="2:5" x14ac:dyDescent="0.25">
      <c r="B62" s="9"/>
      <c r="E62" s="11"/>
    </row>
    <row r="63" spans="2:5" x14ac:dyDescent="0.25">
      <c r="B63" s="12" t="s">
        <v>68</v>
      </c>
      <c r="C63" s="16" t="s">
        <v>69</v>
      </c>
      <c r="D63" s="3" t="s">
        <v>10</v>
      </c>
      <c r="E63" s="14" t="s">
        <v>11</v>
      </c>
    </row>
    <row r="64" spans="2:5" x14ac:dyDescent="0.25">
      <c r="B64" s="12" t="s">
        <v>12</v>
      </c>
      <c r="C64" s="13" t="s">
        <v>70</v>
      </c>
      <c r="D64" s="19">
        <v>9.0749999999999997E-2</v>
      </c>
      <c r="E64" s="15">
        <f>E12*D64</f>
        <v>1589.4370997999999</v>
      </c>
    </row>
    <row r="65" spans="2:5" x14ac:dyDescent="0.25">
      <c r="B65" s="12" t="s">
        <v>14</v>
      </c>
      <c r="C65" s="13" t="s">
        <v>71</v>
      </c>
      <c r="D65" s="19">
        <v>1.66E-2</v>
      </c>
      <c r="E65" s="15">
        <f>E12*D65</f>
        <v>290.74000943999999</v>
      </c>
    </row>
    <row r="66" spans="2:5" x14ac:dyDescent="0.25">
      <c r="B66" s="12" t="s">
        <v>16</v>
      </c>
      <c r="C66" s="13" t="s">
        <v>72</v>
      </c>
      <c r="D66" s="19">
        <v>8.0000000000000004E-4</v>
      </c>
      <c r="E66" s="15">
        <f>E12*D66</f>
        <v>14.011566720000001</v>
      </c>
    </row>
    <row r="67" spans="2:5" x14ac:dyDescent="0.25">
      <c r="B67" s="12" t="s">
        <v>18</v>
      </c>
      <c r="C67" s="13" t="s">
        <v>73</v>
      </c>
      <c r="D67" s="19">
        <v>7.3000000000000001E-3</v>
      </c>
      <c r="E67" s="15">
        <f>E12*D67</f>
        <v>127.85554632</v>
      </c>
    </row>
    <row r="68" spans="2:5" x14ac:dyDescent="0.25">
      <c r="B68" s="12" t="s">
        <v>20</v>
      </c>
      <c r="C68" s="13" t="s">
        <v>74</v>
      </c>
      <c r="D68" s="19">
        <v>2.7000000000000001E-3</v>
      </c>
      <c r="E68" s="15">
        <f>E12*D68</f>
        <v>47.28903768</v>
      </c>
    </row>
    <row r="69" spans="2:5" x14ac:dyDescent="0.25">
      <c r="B69" s="12" t="s">
        <v>22</v>
      </c>
      <c r="C69" s="13" t="s">
        <v>35</v>
      </c>
      <c r="D69" s="19">
        <v>0</v>
      </c>
      <c r="E69" s="15">
        <f>E12*D69</f>
        <v>0</v>
      </c>
    </row>
    <row r="70" spans="2:5" x14ac:dyDescent="0.25">
      <c r="B70" s="9"/>
      <c r="C70" s="16" t="s">
        <v>75</v>
      </c>
      <c r="E70" s="17">
        <f>SUM(E64:E69)</f>
        <v>2069.3332599599999</v>
      </c>
    </row>
    <row r="71" spans="2:5" x14ac:dyDescent="0.25">
      <c r="B71" s="9"/>
      <c r="C71" s="16" t="s">
        <v>55</v>
      </c>
      <c r="E71" s="17">
        <f>E70*36.8%</f>
        <v>761.5146396652799</v>
      </c>
    </row>
    <row r="72" spans="2:5" x14ac:dyDescent="0.25">
      <c r="B72" s="9"/>
      <c r="C72" s="16" t="s">
        <v>76</v>
      </c>
      <c r="E72" s="17">
        <f>SUM(E70:E71)</f>
        <v>2830.8478996252798</v>
      </c>
    </row>
    <row r="73" spans="2:5" x14ac:dyDescent="0.25">
      <c r="B73" s="9"/>
      <c r="E73" s="11"/>
    </row>
    <row r="74" spans="2:5" x14ac:dyDescent="0.25">
      <c r="B74" s="76" t="s">
        <v>149</v>
      </c>
      <c r="C74" s="77"/>
      <c r="D74" s="78"/>
      <c r="E74" s="14" t="s">
        <v>11</v>
      </c>
    </row>
    <row r="75" spans="2:5" x14ac:dyDescent="0.25">
      <c r="B75" s="12" t="s">
        <v>41</v>
      </c>
      <c r="C75" s="23" t="s">
        <v>78</v>
      </c>
      <c r="D75" s="22"/>
      <c r="E75" s="18">
        <f>E42</f>
        <v>6445.3206911999996</v>
      </c>
    </row>
    <row r="76" spans="2:5" x14ac:dyDescent="0.25">
      <c r="B76" s="12" t="s">
        <v>52</v>
      </c>
      <c r="C76" s="23" t="s">
        <v>79</v>
      </c>
      <c r="D76" s="22"/>
      <c r="E76" s="18">
        <f>E47</f>
        <v>2191.05874584</v>
      </c>
    </row>
    <row r="77" spans="2:5" x14ac:dyDescent="0.25">
      <c r="B77" s="12" t="s">
        <v>57</v>
      </c>
      <c r="C77" s="23" t="s">
        <v>80</v>
      </c>
      <c r="D77" s="22"/>
      <c r="E77" s="18">
        <f>E52</f>
        <v>19.265904239999998</v>
      </c>
    </row>
    <row r="78" spans="2:5" x14ac:dyDescent="0.25">
      <c r="B78" s="12" t="s">
        <v>61</v>
      </c>
      <c r="C78" s="23" t="s">
        <v>81</v>
      </c>
      <c r="D78" s="22"/>
      <c r="E78" s="18">
        <f>E61</f>
        <v>1296.0699215999998</v>
      </c>
    </row>
    <row r="79" spans="2:5" x14ac:dyDescent="0.25">
      <c r="B79" s="12" t="s">
        <v>68</v>
      </c>
      <c r="C79" s="23" t="s">
        <v>82</v>
      </c>
      <c r="D79" s="22"/>
      <c r="E79" s="18">
        <f>E72</f>
        <v>2830.8478996252798</v>
      </c>
    </row>
    <row r="80" spans="2:5" x14ac:dyDescent="0.25">
      <c r="B80" s="12" t="s">
        <v>83</v>
      </c>
      <c r="C80" s="23" t="s">
        <v>35</v>
      </c>
      <c r="D80" s="22"/>
      <c r="E80" s="18"/>
    </row>
    <row r="81" spans="2:5" x14ac:dyDescent="0.25">
      <c r="B81" s="9"/>
      <c r="C81" s="16" t="s">
        <v>84</v>
      </c>
      <c r="E81" s="18">
        <f>SUM(E75:E80)</f>
        <v>12782.563162505277</v>
      </c>
    </row>
    <row r="82" spans="2:5" x14ac:dyDescent="0.25">
      <c r="B82" s="9"/>
      <c r="C82" s="5"/>
      <c r="E82" s="11"/>
    </row>
    <row r="83" spans="2:5" x14ac:dyDescent="0.25">
      <c r="B83" s="9"/>
      <c r="C83" s="16" t="s">
        <v>85</v>
      </c>
      <c r="E83" s="17">
        <f>SUM(E12+E22+E30+E81)</f>
        <v>35271.501562505277</v>
      </c>
    </row>
    <row r="84" spans="2:5" x14ac:dyDescent="0.25">
      <c r="B84" s="9"/>
      <c r="E84" s="11"/>
    </row>
    <row r="85" spans="2:5" x14ac:dyDescent="0.25">
      <c r="B85" s="12"/>
      <c r="C85" s="16" t="s">
        <v>86</v>
      </c>
      <c r="D85" s="3" t="s">
        <v>10</v>
      </c>
      <c r="E85" s="14" t="s">
        <v>11</v>
      </c>
    </row>
    <row r="86" spans="2:5" x14ac:dyDescent="0.25">
      <c r="B86" s="24" t="s">
        <v>12</v>
      </c>
      <c r="C86" s="25" t="s">
        <v>87</v>
      </c>
      <c r="D86" s="70"/>
      <c r="E86" s="15">
        <f>SUM(E12+E81+E22+E30)*D86</f>
        <v>0</v>
      </c>
    </row>
    <row r="87" spans="2:5" x14ac:dyDescent="0.25">
      <c r="B87" s="24" t="s">
        <v>14</v>
      </c>
      <c r="C87" s="25" t="s">
        <v>88</v>
      </c>
      <c r="D87" s="70"/>
      <c r="E87" s="15">
        <f>SUM(E12+E22+E30+E81+E86)*D87</f>
        <v>0</v>
      </c>
    </row>
    <row r="88" spans="2:5" x14ac:dyDescent="0.25">
      <c r="B88" s="12" t="s">
        <v>16</v>
      </c>
      <c r="C88" s="13" t="s">
        <v>89</v>
      </c>
      <c r="D88" s="19"/>
      <c r="E88" s="15">
        <f>E41*D88</f>
        <v>0</v>
      </c>
    </row>
    <row r="89" spans="2:5" x14ac:dyDescent="0.25">
      <c r="B89" s="24" t="s">
        <v>18</v>
      </c>
      <c r="C89" s="25" t="s">
        <v>90</v>
      </c>
      <c r="D89" s="72">
        <v>6.4999999999999997E-3</v>
      </c>
      <c r="E89" s="15">
        <f>SUM(E83+E86+E87)*D89</f>
        <v>229.2647601562843</v>
      </c>
    </row>
    <row r="90" spans="2:5" x14ac:dyDescent="0.25">
      <c r="B90" s="24" t="s">
        <v>20</v>
      </c>
      <c r="C90" s="25" t="s">
        <v>91</v>
      </c>
      <c r="D90" s="72">
        <v>0.03</v>
      </c>
      <c r="E90" s="15">
        <f>SUM(E83+E86+E87)*D90</f>
        <v>1058.1450468751582</v>
      </c>
    </row>
    <row r="91" spans="2:5" x14ac:dyDescent="0.25">
      <c r="B91" s="24" t="s">
        <v>22</v>
      </c>
      <c r="C91" s="25" t="s">
        <v>92</v>
      </c>
      <c r="D91" s="72">
        <v>0.05</v>
      </c>
      <c r="E91" s="15">
        <f>SUM(E83+E86+E87)*D91</f>
        <v>1763.5750781252639</v>
      </c>
    </row>
    <row r="92" spans="2:5" x14ac:dyDescent="0.25">
      <c r="B92" s="9"/>
      <c r="C92" s="16" t="s">
        <v>84</v>
      </c>
      <c r="E92" s="17">
        <f>SUM(E86:E91)</f>
        <v>3050.9848851567067</v>
      </c>
    </row>
    <row r="93" spans="2:5" x14ac:dyDescent="0.25">
      <c r="B93" s="9"/>
      <c r="C93" s="5"/>
      <c r="E93" s="26"/>
    </row>
    <row r="94" spans="2:5" x14ac:dyDescent="0.25">
      <c r="B94" s="9"/>
      <c r="E94" s="11"/>
    </row>
    <row r="95" spans="2:5" x14ac:dyDescent="0.25">
      <c r="B95" s="9"/>
      <c r="C95" s="27" t="s">
        <v>93</v>
      </c>
      <c r="D95" s="22"/>
      <c r="E95" s="28" t="s">
        <v>11</v>
      </c>
    </row>
    <row r="96" spans="2:5" x14ac:dyDescent="0.25">
      <c r="B96" s="9"/>
      <c r="C96" s="23" t="s">
        <v>94</v>
      </c>
      <c r="D96" s="22"/>
      <c r="E96" s="15">
        <f>E12</f>
        <v>17514.4584</v>
      </c>
    </row>
    <row r="97" spans="2:9" x14ac:dyDescent="0.25">
      <c r="B97" s="9"/>
      <c r="C97" s="23" t="s">
        <v>95</v>
      </c>
      <c r="D97" s="22"/>
      <c r="E97" s="15">
        <f>E22</f>
        <v>4974.4799999999996</v>
      </c>
    </row>
    <row r="98" spans="2:9" x14ac:dyDescent="0.25">
      <c r="B98" s="9"/>
      <c r="C98" s="23" t="s">
        <v>96</v>
      </c>
      <c r="D98" s="22"/>
      <c r="E98" s="15">
        <f>E30</f>
        <v>0</v>
      </c>
    </row>
    <row r="99" spans="2:9" x14ac:dyDescent="0.25">
      <c r="B99" s="9"/>
      <c r="C99" s="23" t="s">
        <v>97</v>
      </c>
      <c r="D99" s="22"/>
      <c r="E99" s="15">
        <f>E81</f>
        <v>12782.563162505277</v>
      </c>
    </row>
    <row r="100" spans="2:9" x14ac:dyDescent="0.25">
      <c r="B100" s="9"/>
      <c r="C100" s="23" t="s">
        <v>98</v>
      </c>
      <c r="D100" s="22"/>
      <c r="E100" s="15">
        <f>SUM(E96:E99)</f>
        <v>35271.501562505277</v>
      </c>
    </row>
    <row r="101" spans="2:9" x14ac:dyDescent="0.25">
      <c r="B101" s="9"/>
      <c r="C101" s="23" t="s">
        <v>99</v>
      </c>
      <c r="D101" s="22"/>
      <c r="E101" s="15">
        <f>E92</f>
        <v>3050.9848851567067</v>
      </c>
    </row>
    <row r="102" spans="2:9" x14ac:dyDescent="0.25">
      <c r="B102" s="9"/>
      <c r="C102" s="29" t="s">
        <v>84</v>
      </c>
      <c r="D102" s="30"/>
      <c r="E102" s="28">
        <f>SUM(E100:E101)</f>
        <v>38322.486447661984</v>
      </c>
    </row>
    <row r="103" spans="2:9" x14ac:dyDescent="0.25">
      <c r="I103" s="33"/>
    </row>
    <row r="104" spans="2:9" x14ac:dyDescent="0.25">
      <c r="I104" s="33"/>
    </row>
  </sheetData>
  <sheetProtection algorithmName="SHA-512" hashValue="0wOVfJ91dIU0+CjKv3yRXrWHbLBhBDpbkjQWeKBiXDITsdMiHhbfsZ+hnhV4ISKWHqjymKlskqPI8WG20nc8lA==" saltValue="ipJYDqFhdKHvxaPayCL2rQ==" spinCount="100000" sheet="1" objects="1" scenarios="1"/>
  <mergeCells count="6">
    <mergeCell ref="B74:D74"/>
    <mergeCell ref="B1:E1"/>
    <mergeCell ref="B3:E3"/>
    <mergeCell ref="B14:E14"/>
    <mergeCell ref="B24:E24"/>
    <mergeCell ref="B32:E3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2" orientation="portrait" verticalDpi="0" r:id="rId1"/>
  <rowBreaks count="1" manualBreakCount="1">
    <brk id="52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5F812-4C5E-4783-ADEA-AFE22FFFD74A}">
  <dimension ref="A1:I104"/>
  <sheetViews>
    <sheetView topLeftCell="A64" zoomScaleNormal="100" workbookViewId="0">
      <selection activeCell="A64" sqref="A1:XFD1048576"/>
    </sheetView>
  </sheetViews>
  <sheetFormatPr defaultColWidth="0" defaultRowHeight="15" zeroHeight="1" x14ac:dyDescent="0.25"/>
  <cols>
    <col min="1" max="1" width="9.140625" customWidth="1"/>
    <col min="2" max="2" width="8.85546875" customWidth="1"/>
    <col min="3" max="3" width="42.140625" customWidth="1"/>
    <col min="4" max="4" width="8.7109375" customWidth="1"/>
    <col min="5" max="5" width="16.85546875" customWidth="1"/>
    <col min="6" max="6" width="9.140625" customWidth="1"/>
    <col min="7" max="8" width="9.140625" hidden="1"/>
    <col min="9" max="9" width="15.42578125" hidden="1"/>
    <col min="10" max="16384" width="9.140625" hidden="1"/>
  </cols>
  <sheetData>
    <row r="1" spans="2:5" x14ac:dyDescent="0.25">
      <c r="B1" s="44" t="s">
        <v>147</v>
      </c>
      <c r="C1" s="44"/>
      <c r="D1" s="44"/>
      <c r="E1" s="44"/>
    </row>
    <row r="2" spans="2:5" x14ac:dyDescent="0.25"/>
    <row r="3" spans="2:5" x14ac:dyDescent="0.25">
      <c r="B3" s="46" t="s">
        <v>9</v>
      </c>
      <c r="C3" s="46"/>
      <c r="D3" s="46"/>
      <c r="E3" s="46"/>
    </row>
    <row r="4" spans="2:5" x14ac:dyDescent="0.25">
      <c r="B4" s="12"/>
      <c r="C4" s="13"/>
      <c r="D4" s="3" t="s">
        <v>10</v>
      </c>
      <c r="E4" s="14" t="s">
        <v>11</v>
      </c>
    </row>
    <row r="5" spans="2:5" x14ac:dyDescent="0.25">
      <c r="B5" s="12" t="s">
        <v>12</v>
      </c>
      <c r="C5" s="13" t="s">
        <v>13</v>
      </c>
      <c r="D5" s="12">
        <f>Cargos!D10</f>
        <v>6</v>
      </c>
      <c r="E5" s="15">
        <f>(Cargos!E11)*D5</f>
        <v>33000</v>
      </c>
    </row>
    <row r="6" spans="2:5" x14ac:dyDescent="0.25">
      <c r="B6" s="12" t="s">
        <v>14</v>
      </c>
      <c r="C6" s="13" t="s">
        <v>15</v>
      </c>
      <c r="D6" s="12"/>
      <c r="E6" s="15">
        <f>(Cargos!G11)*D5</f>
        <v>0</v>
      </c>
    </row>
    <row r="7" spans="2:5" x14ac:dyDescent="0.25">
      <c r="B7" s="12" t="s">
        <v>16</v>
      </c>
      <c r="C7" s="13" t="s">
        <v>17</v>
      </c>
      <c r="D7" s="12"/>
      <c r="E7" s="15">
        <f>(Cargos!E13)*D7</f>
        <v>0</v>
      </c>
    </row>
    <row r="8" spans="2:5" x14ac:dyDescent="0.25">
      <c r="B8" s="12" t="s">
        <v>18</v>
      </c>
      <c r="C8" s="13" t="s">
        <v>19</v>
      </c>
      <c r="D8" s="12"/>
      <c r="E8" s="15"/>
    </row>
    <row r="9" spans="2:5" x14ac:dyDescent="0.25">
      <c r="B9" s="12" t="s">
        <v>20</v>
      </c>
      <c r="C9" s="13" t="s">
        <v>21</v>
      </c>
      <c r="D9" s="12"/>
      <c r="E9" s="15"/>
    </row>
    <row r="10" spans="2:5" x14ac:dyDescent="0.25">
      <c r="B10" s="12" t="s">
        <v>22</v>
      </c>
      <c r="C10" s="13" t="s">
        <v>23</v>
      </c>
      <c r="D10" s="12"/>
      <c r="E10" s="15"/>
    </row>
    <row r="11" spans="2:5" x14ac:dyDescent="0.25">
      <c r="B11" s="12" t="s">
        <v>24</v>
      </c>
      <c r="C11" s="13" t="s">
        <v>25</v>
      </c>
      <c r="D11" s="12"/>
      <c r="E11" s="15">
        <f>(E5*6%)+(E17*D5)/10</f>
        <v>2346.9119999999998</v>
      </c>
    </row>
    <row r="12" spans="2:5" x14ac:dyDescent="0.25">
      <c r="B12" s="9"/>
      <c r="C12" s="16" t="s">
        <v>26</v>
      </c>
      <c r="E12" s="17">
        <f>SUM(E5:E10)-E11</f>
        <v>30653.088</v>
      </c>
    </row>
    <row r="13" spans="2:5" x14ac:dyDescent="0.25">
      <c r="B13" s="9"/>
      <c r="E13" s="11"/>
    </row>
    <row r="14" spans="2:5" x14ac:dyDescent="0.25">
      <c r="B14" s="46" t="s">
        <v>27</v>
      </c>
      <c r="C14" s="46"/>
      <c r="D14" s="46"/>
      <c r="E14" s="46"/>
    </row>
    <row r="15" spans="2:5" x14ac:dyDescent="0.25">
      <c r="B15" s="12"/>
      <c r="C15" s="13"/>
      <c r="D15" s="12" t="s">
        <v>10</v>
      </c>
      <c r="E15" s="15" t="s">
        <v>11</v>
      </c>
    </row>
    <row r="16" spans="2:5" x14ac:dyDescent="0.25">
      <c r="B16" s="12" t="s">
        <v>12</v>
      </c>
      <c r="C16" s="13" t="s">
        <v>28</v>
      </c>
      <c r="D16" s="12">
        <v>42</v>
      </c>
      <c r="E16" s="15">
        <f>5.18*D16</f>
        <v>217.56</v>
      </c>
    </row>
    <row r="17" spans="2:5" x14ac:dyDescent="0.25">
      <c r="B17" s="12" t="s">
        <v>14</v>
      </c>
      <c r="C17" s="13" t="s">
        <v>29</v>
      </c>
      <c r="D17" s="12">
        <v>21</v>
      </c>
      <c r="E17" s="15">
        <f>29.12*D17</f>
        <v>611.52</v>
      </c>
    </row>
    <row r="18" spans="2:5" x14ac:dyDescent="0.25">
      <c r="B18" s="12" t="s">
        <v>16</v>
      </c>
      <c r="C18" s="13" t="s">
        <v>30</v>
      </c>
      <c r="D18" s="12"/>
      <c r="E18" s="15"/>
    </row>
    <row r="19" spans="2:5" x14ac:dyDescent="0.25">
      <c r="B19" s="12" t="s">
        <v>18</v>
      </c>
      <c r="C19" s="13" t="s">
        <v>31</v>
      </c>
      <c r="D19" s="12"/>
      <c r="E19" s="15"/>
    </row>
    <row r="20" spans="2:5" x14ac:dyDescent="0.25">
      <c r="B20" s="12" t="s">
        <v>32</v>
      </c>
      <c r="C20" s="13" t="s">
        <v>33</v>
      </c>
      <c r="D20" s="12"/>
      <c r="E20" s="15"/>
    </row>
    <row r="21" spans="2:5" x14ac:dyDescent="0.25">
      <c r="B21" s="12" t="s">
        <v>34</v>
      </c>
      <c r="C21" s="13" t="s">
        <v>35</v>
      </c>
      <c r="D21" s="12"/>
      <c r="E21" s="15"/>
    </row>
    <row r="22" spans="2:5" x14ac:dyDescent="0.25">
      <c r="B22" s="9"/>
      <c r="C22" s="16" t="s">
        <v>26</v>
      </c>
      <c r="E22" s="17">
        <f>D5*(E16+E17)</f>
        <v>4974.4799999999996</v>
      </c>
    </row>
    <row r="23" spans="2:5" x14ac:dyDescent="0.25">
      <c r="B23" s="9"/>
      <c r="E23" s="11"/>
    </row>
    <row r="24" spans="2:5" x14ac:dyDescent="0.25">
      <c r="B24" s="46" t="s">
        <v>36</v>
      </c>
      <c r="C24" s="46"/>
      <c r="D24" s="46"/>
      <c r="E24" s="46"/>
    </row>
    <row r="25" spans="2:5" x14ac:dyDescent="0.25">
      <c r="B25" s="12"/>
      <c r="C25" s="13"/>
      <c r="D25" s="12" t="s">
        <v>10</v>
      </c>
      <c r="E25" s="15" t="s">
        <v>11</v>
      </c>
    </row>
    <row r="26" spans="2:5" x14ac:dyDescent="0.25">
      <c r="B26" s="12" t="s">
        <v>12</v>
      </c>
      <c r="C26" s="13" t="s">
        <v>101</v>
      </c>
      <c r="D26" s="12">
        <f>D5</f>
        <v>6</v>
      </c>
      <c r="E26" s="74"/>
    </row>
    <row r="27" spans="2:5" x14ac:dyDescent="0.25">
      <c r="B27" s="12" t="s">
        <v>14</v>
      </c>
      <c r="C27" s="13" t="s">
        <v>37</v>
      </c>
      <c r="D27" s="12"/>
      <c r="E27" s="15"/>
    </row>
    <row r="28" spans="2:5" x14ac:dyDescent="0.25">
      <c r="B28" s="12" t="s">
        <v>16</v>
      </c>
      <c r="C28" s="13" t="s">
        <v>38</v>
      </c>
      <c r="D28" s="12"/>
      <c r="E28" s="15"/>
    </row>
    <row r="29" spans="2:5" x14ac:dyDescent="0.25">
      <c r="B29" s="12" t="s">
        <v>18</v>
      </c>
      <c r="C29" s="13" t="s">
        <v>39</v>
      </c>
      <c r="D29" s="13"/>
      <c r="E29" s="18"/>
    </row>
    <row r="30" spans="2:5" x14ac:dyDescent="0.25">
      <c r="B30" s="9"/>
      <c r="C30" s="16" t="s">
        <v>26</v>
      </c>
      <c r="E30" s="17">
        <f>D26*E26</f>
        <v>0</v>
      </c>
    </row>
    <row r="31" spans="2:5" x14ac:dyDescent="0.25">
      <c r="B31" s="9"/>
      <c r="E31" s="11"/>
    </row>
    <row r="32" spans="2:5" x14ac:dyDescent="0.25">
      <c r="B32" s="46" t="s">
        <v>40</v>
      </c>
      <c r="C32" s="46"/>
      <c r="D32" s="46"/>
      <c r="E32" s="46"/>
    </row>
    <row r="33" spans="2:5" x14ac:dyDescent="0.25">
      <c r="B33" s="12" t="s">
        <v>41</v>
      </c>
      <c r="C33" s="13"/>
      <c r="D33" s="3" t="s">
        <v>10</v>
      </c>
      <c r="E33" s="14" t="s">
        <v>11</v>
      </c>
    </row>
    <row r="34" spans="2:5" x14ac:dyDescent="0.25">
      <c r="B34" s="12" t="s">
        <v>12</v>
      </c>
      <c r="C34" s="13" t="s">
        <v>42</v>
      </c>
      <c r="D34" s="19">
        <v>0.2</v>
      </c>
      <c r="E34" s="15">
        <f>E12*D34</f>
        <v>6130.6176000000005</v>
      </c>
    </row>
    <row r="35" spans="2:5" x14ac:dyDescent="0.25">
      <c r="B35" s="12" t="s">
        <v>14</v>
      </c>
      <c r="C35" s="13" t="s">
        <v>43</v>
      </c>
      <c r="D35" s="19">
        <v>1.4999999999999999E-2</v>
      </c>
      <c r="E35" s="15">
        <f>E12*D35</f>
        <v>459.79631999999998</v>
      </c>
    </row>
    <row r="36" spans="2:5" x14ac:dyDescent="0.25">
      <c r="B36" s="12" t="s">
        <v>16</v>
      </c>
      <c r="C36" s="13" t="s">
        <v>44</v>
      </c>
      <c r="D36" s="19">
        <v>0.01</v>
      </c>
      <c r="E36" s="15">
        <f>E12*D36</f>
        <v>306.53088000000002</v>
      </c>
    </row>
    <row r="37" spans="2:5" x14ac:dyDescent="0.25">
      <c r="B37" s="12" t="s">
        <v>18</v>
      </c>
      <c r="C37" s="13" t="s">
        <v>45</v>
      </c>
      <c r="D37" s="19">
        <v>2E-3</v>
      </c>
      <c r="E37" s="15">
        <f>E12*D37</f>
        <v>61.306176000000001</v>
      </c>
    </row>
    <row r="38" spans="2:5" x14ac:dyDescent="0.25">
      <c r="B38" s="12" t="s">
        <v>20</v>
      </c>
      <c r="C38" s="13" t="s">
        <v>46</v>
      </c>
      <c r="D38" s="19">
        <v>2.5000000000000001E-2</v>
      </c>
      <c r="E38" s="15">
        <f>E12*D38</f>
        <v>766.32720000000006</v>
      </c>
    </row>
    <row r="39" spans="2:5" x14ac:dyDescent="0.25">
      <c r="B39" s="12" t="s">
        <v>22</v>
      </c>
      <c r="C39" s="13" t="s">
        <v>47</v>
      </c>
      <c r="D39" s="19">
        <v>0.08</v>
      </c>
      <c r="E39" s="15">
        <f>E12*D39</f>
        <v>2452.2470400000002</v>
      </c>
    </row>
    <row r="40" spans="2:5" x14ac:dyDescent="0.25">
      <c r="B40" s="12" t="s">
        <v>24</v>
      </c>
      <c r="C40" s="13" t="s">
        <v>48</v>
      </c>
      <c r="D40" s="19">
        <v>0.03</v>
      </c>
      <c r="E40" s="15">
        <f>E12*D40</f>
        <v>919.59263999999996</v>
      </c>
    </row>
    <row r="41" spans="2:5" x14ac:dyDescent="0.25">
      <c r="B41" s="12" t="s">
        <v>49</v>
      </c>
      <c r="C41" s="13" t="s">
        <v>50</v>
      </c>
      <c r="D41" s="19">
        <v>6.0000000000000001E-3</v>
      </c>
      <c r="E41" s="15">
        <f>E12*D41</f>
        <v>183.91852800000001</v>
      </c>
    </row>
    <row r="42" spans="2:5" x14ac:dyDescent="0.25">
      <c r="B42" s="9"/>
      <c r="C42" s="16" t="s">
        <v>51</v>
      </c>
      <c r="E42" s="17">
        <f>SUM(E34:E41)</f>
        <v>11280.336384000002</v>
      </c>
    </row>
    <row r="43" spans="2:5" x14ac:dyDescent="0.25">
      <c r="B43" s="9"/>
      <c r="E43" s="11"/>
    </row>
    <row r="44" spans="2:5" x14ac:dyDescent="0.25">
      <c r="B44" s="12" t="s">
        <v>52</v>
      </c>
      <c r="C44" s="16" t="s">
        <v>53</v>
      </c>
      <c r="D44" s="3" t="s">
        <v>10</v>
      </c>
      <c r="E44" s="14" t="s">
        <v>11</v>
      </c>
    </row>
    <row r="45" spans="2:5" x14ac:dyDescent="0.25">
      <c r="B45" s="12" t="s">
        <v>12</v>
      </c>
      <c r="C45" s="13" t="s">
        <v>54</v>
      </c>
      <c r="D45" s="19">
        <v>8.3299999999999999E-2</v>
      </c>
      <c r="E45" s="15">
        <f>E12*D45</f>
        <v>2553.4022304</v>
      </c>
    </row>
    <row r="46" spans="2:5" x14ac:dyDescent="0.25">
      <c r="B46" s="12" t="s">
        <v>14</v>
      </c>
      <c r="C46" s="13" t="s">
        <v>55</v>
      </c>
      <c r="D46" s="19">
        <v>4.1799999999999997E-2</v>
      </c>
      <c r="E46" s="15">
        <f>E12*D46</f>
        <v>1281.2990783999999</v>
      </c>
    </row>
    <row r="47" spans="2:5" x14ac:dyDescent="0.25">
      <c r="B47" s="9"/>
      <c r="C47" s="16" t="s">
        <v>56</v>
      </c>
      <c r="E47" s="17">
        <f>SUM(E45:E46)</f>
        <v>3834.7013087999999</v>
      </c>
    </row>
    <row r="48" spans="2:5" x14ac:dyDescent="0.25">
      <c r="B48" s="9"/>
      <c r="E48" s="11"/>
    </row>
    <row r="49" spans="2:5" x14ac:dyDescent="0.25">
      <c r="B49" s="12" t="s">
        <v>57</v>
      </c>
      <c r="C49" s="16" t="s">
        <v>58</v>
      </c>
      <c r="D49" s="3" t="s">
        <v>10</v>
      </c>
      <c r="E49" s="14" t="s">
        <v>11</v>
      </c>
    </row>
    <row r="50" spans="2:5" x14ac:dyDescent="0.25">
      <c r="B50" s="12" t="s">
        <v>12</v>
      </c>
      <c r="C50" s="13" t="s">
        <v>59</v>
      </c>
      <c r="D50" s="19">
        <v>1E-3</v>
      </c>
      <c r="E50" s="15">
        <f>E12*D50</f>
        <v>30.653088</v>
      </c>
    </row>
    <row r="51" spans="2:5" x14ac:dyDescent="0.25">
      <c r="B51" s="12" t="s">
        <v>14</v>
      </c>
      <c r="C51" s="13" t="s">
        <v>55</v>
      </c>
      <c r="D51" s="19">
        <v>1E-4</v>
      </c>
      <c r="E51" s="15">
        <f>E12*D51</f>
        <v>3.0653087999999999</v>
      </c>
    </row>
    <row r="52" spans="2:5" x14ac:dyDescent="0.25">
      <c r="B52" s="9"/>
      <c r="C52" s="16" t="s">
        <v>60</v>
      </c>
      <c r="E52" s="17">
        <f>SUM(E50:E51)</f>
        <v>33.718396800000001</v>
      </c>
    </row>
    <row r="53" spans="2:5" x14ac:dyDescent="0.25">
      <c r="B53" s="9"/>
      <c r="E53" s="11"/>
    </row>
    <row r="54" spans="2:5" x14ac:dyDescent="0.25">
      <c r="B54" s="12" t="s">
        <v>61</v>
      </c>
      <c r="C54" s="16" t="s">
        <v>62</v>
      </c>
      <c r="D54" s="3" t="s">
        <v>10</v>
      </c>
      <c r="E54" s="14" t="s">
        <v>11</v>
      </c>
    </row>
    <row r="55" spans="2:5" x14ac:dyDescent="0.25">
      <c r="B55" s="12" t="s">
        <v>12</v>
      </c>
      <c r="C55" s="13" t="s">
        <v>63</v>
      </c>
      <c r="D55" s="19">
        <v>4.1999999999999997E-3</v>
      </c>
      <c r="E55" s="15">
        <f>E12*D55</f>
        <v>128.74296959999998</v>
      </c>
    </row>
    <row r="56" spans="2:5" x14ac:dyDescent="0.25">
      <c r="B56" s="12" t="s">
        <v>14</v>
      </c>
      <c r="C56" s="13" t="s">
        <v>64</v>
      </c>
      <c r="D56" s="19">
        <v>2.9999999999999997E-4</v>
      </c>
      <c r="E56" s="15">
        <f>E12*D56</f>
        <v>9.1959263999999994</v>
      </c>
    </row>
    <row r="57" spans="2:5" x14ac:dyDescent="0.25">
      <c r="B57" s="12" t="s">
        <v>16</v>
      </c>
      <c r="C57" s="13" t="s">
        <v>65</v>
      </c>
      <c r="D57" s="19">
        <v>2.1499999999999998E-2</v>
      </c>
      <c r="E57" s="15">
        <f>E12*D57</f>
        <v>659.04139199999997</v>
      </c>
    </row>
    <row r="58" spans="2:5" x14ac:dyDescent="0.25">
      <c r="B58" s="12" t="s">
        <v>18</v>
      </c>
      <c r="C58" s="13" t="s">
        <v>66</v>
      </c>
      <c r="D58" s="19">
        <v>1.9400000000000001E-2</v>
      </c>
      <c r="E58" s="15">
        <f>E12*D58</f>
        <v>594.66990720000001</v>
      </c>
    </row>
    <row r="59" spans="2:5" x14ac:dyDescent="0.25">
      <c r="B59" s="12" t="s">
        <v>20</v>
      </c>
      <c r="C59" s="13" t="s">
        <v>55</v>
      </c>
      <c r="D59" s="19">
        <v>7.1000000000000004E-3</v>
      </c>
      <c r="E59" s="15">
        <f>E12*D59</f>
        <v>217.6369248</v>
      </c>
    </row>
    <row r="60" spans="2:5" x14ac:dyDescent="0.25">
      <c r="B60" s="12" t="s">
        <v>22</v>
      </c>
      <c r="C60" s="13" t="s">
        <v>65</v>
      </c>
      <c r="D60" s="19">
        <v>2.1499999999999998E-2</v>
      </c>
      <c r="E60" s="15">
        <f>E12*D60</f>
        <v>659.04139199999997</v>
      </c>
    </row>
    <row r="61" spans="2:5" x14ac:dyDescent="0.25">
      <c r="B61" s="9"/>
      <c r="C61" s="16" t="s">
        <v>67</v>
      </c>
      <c r="E61" s="17">
        <f>SUM(E55:E60)</f>
        <v>2268.328512</v>
      </c>
    </row>
    <row r="62" spans="2:5" x14ac:dyDescent="0.25">
      <c r="B62" s="9"/>
      <c r="E62" s="11"/>
    </row>
    <row r="63" spans="2:5" x14ac:dyDescent="0.25">
      <c r="B63" s="12" t="s">
        <v>68</v>
      </c>
      <c r="C63" s="16" t="s">
        <v>69</v>
      </c>
      <c r="D63" s="3" t="s">
        <v>10</v>
      </c>
      <c r="E63" s="14" t="s">
        <v>11</v>
      </c>
    </row>
    <row r="64" spans="2:5" x14ac:dyDescent="0.25">
      <c r="B64" s="12" t="s">
        <v>12</v>
      </c>
      <c r="C64" s="13" t="s">
        <v>70</v>
      </c>
      <c r="D64" s="19">
        <v>9.0749999999999997E-2</v>
      </c>
      <c r="E64" s="15">
        <f>E12*D64</f>
        <v>2781.7677359999998</v>
      </c>
    </row>
    <row r="65" spans="2:5" x14ac:dyDescent="0.25">
      <c r="B65" s="12" t="s">
        <v>14</v>
      </c>
      <c r="C65" s="13" t="s">
        <v>71</v>
      </c>
      <c r="D65" s="19">
        <v>1.66E-2</v>
      </c>
      <c r="E65" s="15">
        <f>E12*D65</f>
        <v>508.84126079999999</v>
      </c>
    </row>
    <row r="66" spans="2:5" x14ac:dyDescent="0.25">
      <c r="B66" s="12" t="s">
        <v>16</v>
      </c>
      <c r="C66" s="13" t="s">
        <v>72</v>
      </c>
      <c r="D66" s="19">
        <v>8.0000000000000004E-4</v>
      </c>
      <c r="E66" s="15">
        <f>E12*D66</f>
        <v>24.5224704</v>
      </c>
    </row>
    <row r="67" spans="2:5" x14ac:dyDescent="0.25">
      <c r="B67" s="12" t="s">
        <v>18</v>
      </c>
      <c r="C67" s="13" t="s">
        <v>73</v>
      </c>
      <c r="D67" s="19">
        <v>7.3000000000000001E-3</v>
      </c>
      <c r="E67" s="15">
        <f>E12*D67</f>
        <v>223.7675424</v>
      </c>
    </row>
    <row r="68" spans="2:5" x14ac:dyDescent="0.25">
      <c r="B68" s="12" t="s">
        <v>20</v>
      </c>
      <c r="C68" s="13" t="s">
        <v>74</v>
      </c>
      <c r="D68" s="19">
        <v>2.7000000000000001E-3</v>
      </c>
      <c r="E68" s="15">
        <f>E12*D68</f>
        <v>82.7633376</v>
      </c>
    </row>
    <row r="69" spans="2:5" x14ac:dyDescent="0.25">
      <c r="B69" s="12" t="s">
        <v>22</v>
      </c>
      <c r="C69" s="13" t="s">
        <v>35</v>
      </c>
      <c r="D69" s="19">
        <v>0</v>
      </c>
      <c r="E69" s="15">
        <f>E12*D69</f>
        <v>0</v>
      </c>
    </row>
    <row r="70" spans="2:5" x14ac:dyDescent="0.25">
      <c r="B70" s="9"/>
      <c r="C70" s="16" t="s">
        <v>75</v>
      </c>
      <c r="E70" s="17">
        <f>SUM(E64:E69)</f>
        <v>3621.6623471999997</v>
      </c>
    </row>
    <row r="71" spans="2:5" x14ac:dyDescent="0.25">
      <c r="B71" s="9"/>
      <c r="C71" s="16" t="s">
        <v>55</v>
      </c>
      <c r="E71" s="17">
        <f>E70*36.8%</f>
        <v>1332.7717437695999</v>
      </c>
    </row>
    <row r="72" spans="2:5" x14ac:dyDescent="0.25">
      <c r="B72" s="9"/>
      <c r="C72" s="16" t="s">
        <v>76</v>
      </c>
      <c r="E72" s="17">
        <f>SUM(E70:E71)</f>
        <v>4954.4340909695993</v>
      </c>
    </row>
    <row r="73" spans="2:5" x14ac:dyDescent="0.25">
      <c r="B73" s="9"/>
      <c r="E73" s="11"/>
    </row>
    <row r="74" spans="2:5" x14ac:dyDescent="0.25">
      <c r="B74" s="20" t="s">
        <v>77</v>
      </c>
      <c r="C74" s="21"/>
      <c r="D74" s="22"/>
      <c r="E74" s="15" t="s">
        <v>11</v>
      </c>
    </row>
    <row r="75" spans="2:5" x14ac:dyDescent="0.25">
      <c r="B75" s="12" t="s">
        <v>41</v>
      </c>
      <c r="C75" s="23" t="s">
        <v>78</v>
      </c>
      <c r="D75" s="22"/>
      <c r="E75" s="18">
        <f>E42</f>
        <v>11280.336384000002</v>
      </c>
    </row>
    <row r="76" spans="2:5" x14ac:dyDescent="0.25">
      <c r="B76" s="12" t="s">
        <v>52</v>
      </c>
      <c r="C76" s="23" t="s">
        <v>79</v>
      </c>
      <c r="D76" s="22"/>
      <c r="E76" s="18">
        <f>E47</f>
        <v>3834.7013087999999</v>
      </c>
    </row>
    <row r="77" spans="2:5" x14ac:dyDescent="0.25">
      <c r="B77" s="12" t="s">
        <v>57</v>
      </c>
      <c r="C77" s="23" t="s">
        <v>80</v>
      </c>
      <c r="D77" s="22"/>
      <c r="E77" s="18">
        <f>E52</f>
        <v>33.718396800000001</v>
      </c>
    </row>
    <row r="78" spans="2:5" x14ac:dyDescent="0.25">
      <c r="B78" s="12" t="s">
        <v>61</v>
      </c>
      <c r="C78" s="23" t="s">
        <v>81</v>
      </c>
      <c r="D78" s="22"/>
      <c r="E78" s="18">
        <f>E61</f>
        <v>2268.328512</v>
      </c>
    </row>
    <row r="79" spans="2:5" x14ac:dyDescent="0.25">
      <c r="B79" s="12" t="s">
        <v>68</v>
      </c>
      <c r="C79" s="23" t="s">
        <v>82</v>
      </c>
      <c r="D79" s="22"/>
      <c r="E79" s="18">
        <f>E72</f>
        <v>4954.4340909695993</v>
      </c>
    </row>
    <row r="80" spans="2:5" x14ac:dyDescent="0.25">
      <c r="B80" s="12" t="s">
        <v>83</v>
      </c>
      <c r="C80" s="23" t="s">
        <v>35</v>
      </c>
      <c r="D80" s="22"/>
      <c r="E80" s="18"/>
    </row>
    <row r="81" spans="2:5" x14ac:dyDescent="0.25">
      <c r="B81" s="9"/>
      <c r="C81" s="16" t="s">
        <v>84</v>
      </c>
      <c r="E81" s="18">
        <f>SUM(E75:E80)</f>
        <v>22371.518692569603</v>
      </c>
    </row>
    <row r="82" spans="2:5" x14ac:dyDescent="0.25">
      <c r="B82" s="9"/>
      <c r="C82" s="5"/>
      <c r="E82" s="11"/>
    </row>
    <row r="83" spans="2:5" x14ac:dyDescent="0.25">
      <c r="B83" s="9"/>
      <c r="C83" s="16" t="s">
        <v>85</v>
      </c>
      <c r="E83" s="17">
        <f>SUM(E12+E22+E30+E81)</f>
        <v>57999.086692569603</v>
      </c>
    </row>
    <row r="84" spans="2:5" x14ac:dyDescent="0.25">
      <c r="B84" s="9"/>
      <c r="E84" s="11"/>
    </row>
    <row r="85" spans="2:5" x14ac:dyDescent="0.25">
      <c r="B85" s="12"/>
      <c r="C85" s="16" t="s">
        <v>86</v>
      </c>
      <c r="D85" s="3" t="s">
        <v>10</v>
      </c>
      <c r="E85" s="14" t="s">
        <v>11</v>
      </c>
    </row>
    <row r="86" spans="2:5" x14ac:dyDescent="0.25">
      <c r="B86" s="24" t="s">
        <v>12</v>
      </c>
      <c r="C86" s="25" t="s">
        <v>87</v>
      </c>
      <c r="D86" s="70"/>
      <c r="E86" s="15">
        <f>SUM(E12+E81+E22+E30)*D86</f>
        <v>0</v>
      </c>
    </row>
    <row r="87" spans="2:5" x14ac:dyDescent="0.25">
      <c r="B87" s="24" t="s">
        <v>14</v>
      </c>
      <c r="C87" s="25" t="s">
        <v>88</v>
      </c>
      <c r="D87" s="70"/>
      <c r="E87" s="15">
        <f>SUM(E12+E22+E30+E81+E86)*D87</f>
        <v>0</v>
      </c>
    </row>
    <row r="88" spans="2:5" x14ac:dyDescent="0.25">
      <c r="B88" s="12" t="s">
        <v>16</v>
      </c>
      <c r="C88" s="13" t="s">
        <v>89</v>
      </c>
      <c r="D88" s="19"/>
      <c r="E88" s="15">
        <f>E41*D88</f>
        <v>0</v>
      </c>
    </row>
    <row r="89" spans="2:5" x14ac:dyDescent="0.25">
      <c r="B89" s="24" t="s">
        <v>18</v>
      </c>
      <c r="C89" s="25" t="s">
        <v>90</v>
      </c>
      <c r="D89" s="72">
        <v>6.4999999999999997E-3</v>
      </c>
      <c r="E89" s="15">
        <f>SUM(E83+E86+E87)*D89</f>
        <v>376.99406350170239</v>
      </c>
    </row>
    <row r="90" spans="2:5" x14ac:dyDescent="0.25">
      <c r="B90" s="24" t="s">
        <v>20</v>
      </c>
      <c r="C90" s="25" t="s">
        <v>91</v>
      </c>
      <c r="D90" s="72">
        <v>0.03</v>
      </c>
      <c r="E90" s="15">
        <f>SUM(E83+E86+E87)*D90</f>
        <v>1739.972600777088</v>
      </c>
    </row>
    <row r="91" spans="2:5" x14ac:dyDescent="0.25">
      <c r="B91" s="24" t="s">
        <v>22</v>
      </c>
      <c r="C91" s="25" t="s">
        <v>92</v>
      </c>
      <c r="D91" s="72">
        <v>0.05</v>
      </c>
      <c r="E91" s="15">
        <f>SUM(E83+E86+E87)*D91</f>
        <v>2899.9543346284804</v>
      </c>
    </row>
    <row r="92" spans="2:5" x14ac:dyDescent="0.25">
      <c r="B92" s="9"/>
      <c r="C92" s="16" t="s">
        <v>84</v>
      </c>
      <c r="E92" s="17">
        <f>SUM(E86:E91)</f>
        <v>5016.9209989072715</v>
      </c>
    </row>
    <row r="93" spans="2:5" x14ac:dyDescent="0.25">
      <c r="B93" s="9"/>
      <c r="C93" s="5"/>
      <c r="E93" s="26"/>
    </row>
    <row r="94" spans="2:5" x14ac:dyDescent="0.25">
      <c r="B94" s="9"/>
      <c r="E94" s="11"/>
    </row>
    <row r="95" spans="2:5" x14ac:dyDescent="0.25">
      <c r="B95" s="9"/>
      <c r="C95" s="27" t="s">
        <v>93</v>
      </c>
      <c r="D95" s="22"/>
      <c r="E95" s="28" t="s">
        <v>11</v>
      </c>
    </row>
    <row r="96" spans="2:5" x14ac:dyDescent="0.25">
      <c r="B96" s="9"/>
      <c r="C96" s="23" t="s">
        <v>94</v>
      </c>
      <c r="D96" s="22"/>
      <c r="E96" s="15">
        <f>E12</f>
        <v>30653.088</v>
      </c>
    </row>
    <row r="97" spans="2:9" x14ac:dyDescent="0.25">
      <c r="B97" s="9"/>
      <c r="C97" s="23" t="s">
        <v>95</v>
      </c>
      <c r="D97" s="22"/>
      <c r="E97" s="15">
        <f>E22</f>
        <v>4974.4799999999996</v>
      </c>
    </row>
    <row r="98" spans="2:9" x14ac:dyDescent="0.25">
      <c r="B98" s="9"/>
      <c r="C98" s="23" t="s">
        <v>96</v>
      </c>
      <c r="D98" s="22"/>
      <c r="E98" s="15">
        <f>E30</f>
        <v>0</v>
      </c>
    </row>
    <row r="99" spans="2:9" x14ac:dyDescent="0.25">
      <c r="B99" s="9"/>
      <c r="C99" s="23" t="s">
        <v>97</v>
      </c>
      <c r="D99" s="22"/>
      <c r="E99" s="15">
        <f>E81</f>
        <v>22371.518692569603</v>
      </c>
    </row>
    <row r="100" spans="2:9" x14ac:dyDescent="0.25">
      <c r="B100" s="9"/>
      <c r="C100" s="23" t="s">
        <v>98</v>
      </c>
      <c r="D100" s="22"/>
      <c r="E100" s="15">
        <f>SUM(E96:E99)</f>
        <v>57999.086692569603</v>
      </c>
    </row>
    <row r="101" spans="2:9" x14ac:dyDescent="0.25">
      <c r="B101" s="9"/>
      <c r="C101" s="23" t="s">
        <v>99</v>
      </c>
      <c r="D101" s="22"/>
      <c r="E101" s="15">
        <f>E92</f>
        <v>5016.9209989072715</v>
      </c>
    </row>
    <row r="102" spans="2:9" x14ac:dyDescent="0.25">
      <c r="B102" s="9"/>
      <c r="C102" s="29" t="s">
        <v>84</v>
      </c>
      <c r="D102" s="30"/>
      <c r="E102" s="28">
        <f>SUM(E100:E101)</f>
        <v>63016.007691476872</v>
      </c>
    </row>
    <row r="103" spans="2:9" x14ac:dyDescent="0.25">
      <c r="I103" s="33"/>
    </row>
    <row r="104" spans="2:9" x14ac:dyDescent="0.25">
      <c r="I104" s="33"/>
    </row>
  </sheetData>
  <sheetProtection algorithmName="SHA-512" hashValue="L9eWt0yETI3qFXHx2bxkoPRcpsZ6chpRpK3+6N4F67c0gMD46/Mv0PJmaNJ8PwUTxLpaGkNJ+O/hHHAQyKeeqQ==" saltValue="4psqqLcpymvWhM9/7eFT0A==" spinCount="100000" sheet="1" objects="1" scenarios="1"/>
  <mergeCells count="5">
    <mergeCell ref="B3:E3"/>
    <mergeCell ref="B1:E1"/>
    <mergeCell ref="B14:E14"/>
    <mergeCell ref="B24:E24"/>
    <mergeCell ref="B32:E3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2" orientation="portrait" verticalDpi="0" r:id="rId1"/>
  <rowBreaks count="1" manualBreakCount="1">
    <brk id="52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F22CB-CFC8-46B2-B114-B3BCA287E9AE}">
  <dimension ref="A1:I104"/>
  <sheetViews>
    <sheetView zoomScaleNormal="100" workbookViewId="0">
      <selection activeCell="A19" sqref="A19"/>
    </sheetView>
  </sheetViews>
  <sheetFormatPr defaultColWidth="0" defaultRowHeight="15" zeroHeight="1" x14ac:dyDescent="0.25"/>
  <cols>
    <col min="1" max="1" width="9.140625" customWidth="1"/>
    <col min="2" max="2" width="8.85546875" customWidth="1"/>
    <col min="3" max="3" width="42.140625" customWidth="1"/>
    <col min="4" max="4" width="8.7109375" customWidth="1"/>
    <col min="5" max="5" width="16.85546875" customWidth="1"/>
    <col min="6" max="6" width="9.140625" customWidth="1"/>
    <col min="7" max="8" width="9.140625" hidden="1"/>
    <col min="9" max="9" width="15.42578125" hidden="1"/>
    <col min="10" max="16384" width="9.140625" hidden="1"/>
  </cols>
  <sheetData>
    <row r="1" spans="2:5" x14ac:dyDescent="0.25">
      <c r="B1" s="44" t="s">
        <v>148</v>
      </c>
      <c r="C1" s="44"/>
      <c r="D1" s="44"/>
      <c r="E1" s="44"/>
    </row>
    <row r="2" spans="2:5" x14ac:dyDescent="0.25"/>
    <row r="3" spans="2:5" x14ac:dyDescent="0.25">
      <c r="B3" s="46" t="s">
        <v>9</v>
      </c>
      <c r="C3" s="46"/>
      <c r="D3" s="46"/>
      <c r="E3" s="46"/>
    </row>
    <row r="4" spans="2:5" x14ac:dyDescent="0.25">
      <c r="B4" s="12"/>
      <c r="C4" s="13"/>
      <c r="D4" s="3" t="s">
        <v>10</v>
      </c>
      <c r="E4" s="14" t="s">
        <v>11</v>
      </c>
    </row>
    <row r="5" spans="2:5" x14ac:dyDescent="0.25">
      <c r="B5" s="12" t="s">
        <v>12</v>
      </c>
      <c r="C5" s="13" t="s">
        <v>13</v>
      </c>
      <c r="D5" s="12">
        <f>Cargos!D11</f>
        <v>1</v>
      </c>
      <c r="E5" s="15">
        <f>(Cargos!E11)*D5</f>
        <v>5500</v>
      </c>
    </row>
    <row r="6" spans="2:5" x14ac:dyDescent="0.25">
      <c r="B6" s="12" t="s">
        <v>14</v>
      </c>
      <c r="C6" s="13" t="s">
        <v>15</v>
      </c>
      <c r="D6" s="12"/>
      <c r="E6" s="15">
        <f>(Cargos!G11)*D5</f>
        <v>0</v>
      </c>
    </row>
    <row r="7" spans="2:5" x14ac:dyDescent="0.25">
      <c r="B7" s="12" t="s">
        <v>16</v>
      </c>
      <c r="C7" s="13" t="s">
        <v>17</v>
      </c>
      <c r="D7" s="12"/>
      <c r="E7" s="15">
        <f>(Cargos!E13)*D7</f>
        <v>0</v>
      </c>
    </row>
    <row r="8" spans="2:5" x14ac:dyDescent="0.25">
      <c r="B8" s="12" t="s">
        <v>18</v>
      </c>
      <c r="C8" s="13" t="s">
        <v>19</v>
      </c>
      <c r="D8" s="12"/>
      <c r="E8" s="15"/>
    </row>
    <row r="9" spans="2:5" x14ac:dyDescent="0.25">
      <c r="B9" s="12" t="s">
        <v>20</v>
      </c>
      <c r="C9" s="13" t="s">
        <v>21</v>
      </c>
      <c r="D9" s="12"/>
      <c r="E9" s="15"/>
    </row>
    <row r="10" spans="2:5" x14ac:dyDescent="0.25">
      <c r="B10" s="12" t="s">
        <v>22</v>
      </c>
      <c r="C10" s="13" t="s">
        <v>23</v>
      </c>
      <c r="D10" s="12"/>
      <c r="E10" s="15"/>
    </row>
    <row r="11" spans="2:5" x14ac:dyDescent="0.25">
      <c r="B11" s="12" t="s">
        <v>24</v>
      </c>
      <c r="C11" s="13" t="s">
        <v>25</v>
      </c>
      <c r="D11" s="12"/>
      <c r="E11" s="15">
        <f>(E5*6%)+(E17*D5)/10</f>
        <v>391.15199999999999</v>
      </c>
    </row>
    <row r="12" spans="2:5" x14ac:dyDescent="0.25">
      <c r="B12" s="9"/>
      <c r="C12" s="16" t="s">
        <v>26</v>
      </c>
      <c r="E12" s="17">
        <f>SUM(E5:E10)-E11</f>
        <v>5108.848</v>
      </c>
    </row>
    <row r="13" spans="2:5" x14ac:dyDescent="0.25">
      <c r="B13" s="9"/>
      <c r="E13" s="11"/>
    </row>
    <row r="14" spans="2:5" x14ac:dyDescent="0.25">
      <c r="B14" s="46" t="s">
        <v>27</v>
      </c>
      <c r="C14" s="46"/>
      <c r="D14" s="46"/>
      <c r="E14" s="46"/>
    </row>
    <row r="15" spans="2:5" x14ac:dyDescent="0.25">
      <c r="B15" s="12"/>
      <c r="C15" s="13"/>
      <c r="D15" s="12" t="s">
        <v>10</v>
      </c>
      <c r="E15" s="15" t="s">
        <v>11</v>
      </c>
    </row>
    <row r="16" spans="2:5" x14ac:dyDescent="0.25">
      <c r="B16" s="12" t="s">
        <v>12</v>
      </c>
      <c r="C16" s="13" t="s">
        <v>28</v>
      </c>
      <c r="D16" s="12">
        <v>42</v>
      </c>
      <c r="E16" s="15">
        <f>5.18*D16</f>
        <v>217.56</v>
      </c>
    </row>
    <row r="17" spans="2:5" x14ac:dyDescent="0.25">
      <c r="B17" s="12" t="s">
        <v>14</v>
      </c>
      <c r="C17" s="13" t="s">
        <v>29</v>
      </c>
      <c r="D17" s="12">
        <v>21</v>
      </c>
      <c r="E17" s="15">
        <f>29.12*D17</f>
        <v>611.52</v>
      </c>
    </row>
    <row r="18" spans="2:5" x14ac:dyDescent="0.25">
      <c r="B18" s="12" t="s">
        <v>16</v>
      </c>
      <c r="C18" s="13" t="s">
        <v>30</v>
      </c>
      <c r="D18" s="12"/>
      <c r="E18" s="15"/>
    </row>
    <row r="19" spans="2:5" x14ac:dyDescent="0.25">
      <c r="B19" s="12" t="s">
        <v>18</v>
      </c>
      <c r="C19" s="13" t="s">
        <v>31</v>
      </c>
      <c r="D19" s="12"/>
      <c r="E19" s="15"/>
    </row>
    <row r="20" spans="2:5" x14ac:dyDescent="0.25">
      <c r="B20" s="12" t="s">
        <v>32</v>
      </c>
      <c r="C20" s="13" t="s">
        <v>33</v>
      </c>
      <c r="D20" s="12"/>
      <c r="E20" s="15"/>
    </row>
    <row r="21" spans="2:5" x14ac:dyDescent="0.25">
      <c r="B21" s="12" t="s">
        <v>34</v>
      </c>
      <c r="C21" s="13" t="s">
        <v>35</v>
      </c>
      <c r="D21" s="12"/>
      <c r="E21" s="15"/>
    </row>
    <row r="22" spans="2:5" x14ac:dyDescent="0.25">
      <c r="B22" s="9"/>
      <c r="C22" s="16" t="s">
        <v>26</v>
      </c>
      <c r="E22" s="17">
        <f>D5*(E16+E17)</f>
        <v>829.07999999999993</v>
      </c>
    </row>
    <row r="23" spans="2:5" x14ac:dyDescent="0.25">
      <c r="B23" s="9"/>
      <c r="E23" s="11"/>
    </row>
    <row r="24" spans="2:5" x14ac:dyDescent="0.25">
      <c r="B24" s="46" t="s">
        <v>36</v>
      </c>
      <c r="C24" s="46"/>
      <c r="D24" s="46"/>
      <c r="E24" s="46"/>
    </row>
    <row r="25" spans="2:5" x14ac:dyDescent="0.25">
      <c r="B25" s="12"/>
      <c r="C25" s="13"/>
      <c r="D25" s="12" t="s">
        <v>10</v>
      </c>
      <c r="E25" s="15" t="s">
        <v>11</v>
      </c>
    </row>
    <row r="26" spans="2:5" x14ac:dyDescent="0.25">
      <c r="B26" s="12" t="s">
        <v>12</v>
      </c>
      <c r="C26" s="13" t="s">
        <v>101</v>
      </c>
      <c r="D26" s="12">
        <f>D5</f>
        <v>1</v>
      </c>
      <c r="E26" s="74"/>
    </row>
    <row r="27" spans="2:5" x14ac:dyDescent="0.25">
      <c r="B27" s="12" t="s">
        <v>14</v>
      </c>
      <c r="C27" s="13" t="s">
        <v>37</v>
      </c>
      <c r="D27" s="12"/>
      <c r="E27" s="15"/>
    </row>
    <row r="28" spans="2:5" x14ac:dyDescent="0.25">
      <c r="B28" s="12" t="s">
        <v>16</v>
      </c>
      <c r="C28" s="13" t="s">
        <v>38</v>
      </c>
      <c r="D28" s="12"/>
      <c r="E28" s="15"/>
    </row>
    <row r="29" spans="2:5" x14ac:dyDescent="0.25">
      <c r="B29" s="12" t="s">
        <v>18</v>
      </c>
      <c r="C29" s="13" t="s">
        <v>39</v>
      </c>
      <c r="D29" s="13"/>
      <c r="E29" s="18"/>
    </row>
    <row r="30" spans="2:5" x14ac:dyDescent="0.25">
      <c r="B30" s="9"/>
      <c r="C30" s="16" t="s">
        <v>26</v>
      </c>
      <c r="E30" s="17">
        <f>D26*E26</f>
        <v>0</v>
      </c>
    </row>
    <row r="31" spans="2:5" x14ac:dyDescent="0.25">
      <c r="B31" s="9"/>
      <c r="E31" s="11"/>
    </row>
    <row r="32" spans="2:5" x14ac:dyDescent="0.25">
      <c r="B32" s="46" t="s">
        <v>40</v>
      </c>
      <c r="C32" s="46"/>
      <c r="D32" s="46"/>
      <c r="E32" s="46"/>
    </row>
    <row r="33" spans="2:5" x14ac:dyDescent="0.25">
      <c r="B33" s="12" t="s">
        <v>41</v>
      </c>
      <c r="C33" s="13"/>
      <c r="D33" s="3" t="s">
        <v>10</v>
      </c>
      <c r="E33" s="14" t="s">
        <v>11</v>
      </c>
    </row>
    <row r="34" spans="2:5" x14ac:dyDescent="0.25">
      <c r="B34" s="12" t="s">
        <v>12</v>
      </c>
      <c r="C34" s="13" t="s">
        <v>42</v>
      </c>
      <c r="D34" s="19">
        <v>0.2</v>
      </c>
      <c r="E34" s="15">
        <f>E12*D34</f>
        <v>1021.7696000000001</v>
      </c>
    </row>
    <row r="35" spans="2:5" x14ac:dyDescent="0.25">
      <c r="B35" s="12" t="s">
        <v>14</v>
      </c>
      <c r="C35" s="13" t="s">
        <v>43</v>
      </c>
      <c r="D35" s="19">
        <v>1.4999999999999999E-2</v>
      </c>
      <c r="E35" s="15">
        <f>E12*D35</f>
        <v>76.632719999999992</v>
      </c>
    </row>
    <row r="36" spans="2:5" x14ac:dyDescent="0.25">
      <c r="B36" s="12" t="s">
        <v>16</v>
      </c>
      <c r="C36" s="13" t="s">
        <v>44</v>
      </c>
      <c r="D36" s="19">
        <v>0.01</v>
      </c>
      <c r="E36" s="15">
        <f>E12*D36</f>
        <v>51.088480000000004</v>
      </c>
    </row>
    <row r="37" spans="2:5" x14ac:dyDescent="0.25">
      <c r="B37" s="12" t="s">
        <v>18</v>
      </c>
      <c r="C37" s="13" t="s">
        <v>45</v>
      </c>
      <c r="D37" s="19">
        <v>2E-3</v>
      </c>
      <c r="E37" s="15">
        <f>E12*D37</f>
        <v>10.217696</v>
      </c>
    </row>
    <row r="38" spans="2:5" x14ac:dyDescent="0.25">
      <c r="B38" s="12" t="s">
        <v>20</v>
      </c>
      <c r="C38" s="13" t="s">
        <v>46</v>
      </c>
      <c r="D38" s="19">
        <v>2.5000000000000001E-2</v>
      </c>
      <c r="E38" s="15">
        <f>E12*D38</f>
        <v>127.72120000000001</v>
      </c>
    </row>
    <row r="39" spans="2:5" x14ac:dyDescent="0.25">
      <c r="B39" s="12" t="s">
        <v>22</v>
      </c>
      <c r="C39" s="13" t="s">
        <v>47</v>
      </c>
      <c r="D39" s="19">
        <v>0.08</v>
      </c>
      <c r="E39" s="15">
        <f>E12*D39</f>
        <v>408.70784000000003</v>
      </c>
    </row>
    <row r="40" spans="2:5" x14ac:dyDescent="0.25">
      <c r="B40" s="12" t="s">
        <v>24</v>
      </c>
      <c r="C40" s="13" t="s">
        <v>48</v>
      </c>
      <c r="D40" s="19">
        <v>0.03</v>
      </c>
      <c r="E40" s="15">
        <f>E12*D40</f>
        <v>153.26543999999998</v>
      </c>
    </row>
    <row r="41" spans="2:5" x14ac:dyDescent="0.25">
      <c r="B41" s="12" t="s">
        <v>49</v>
      </c>
      <c r="C41" s="13" t="s">
        <v>50</v>
      </c>
      <c r="D41" s="19">
        <v>6.0000000000000001E-3</v>
      </c>
      <c r="E41" s="15">
        <f>E12*D41</f>
        <v>30.653088</v>
      </c>
    </row>
    <row r="42" spans="2:5" x14ac:dyDescent="0.25">
      <c r="B42" s="9"/>
      <c r="C42" s="16" t="s">
        <v>51</v>
      </c>
      <c r="E42" s="17">
        <f>SUM(E34:E41)</f>
        <v>1880.0560639999999</v>
      </c>
    </row>
    <row r="43" spans="2:5" x14ac:dyDescent="0.25">
      <c r="B43" s="9"/>
      <c r="E43" s="11"/>
    </row>
    <row r="44" spans="2:5" x14ac:dyDescent="0.25">
      <c r="B44" s="12" t="s">
        <v>52</v>
      </c>
      <c r="C44" s="16" t="s">
        <v>53</v>
      </c>
      <c r="D44" s="3" t="s">
        <v>10</v>
      </c>
      <c r="E44" s="14" t="s">
        <v>11</v>
      </c>
    </row>
    <row r="45" spans="2:5" x14ac:dyDescent="0.25">
      <c r="B45" s="12" t="s">
        <v>12</v>
      </c>
      <c r="C45" s="13" t="s">
        <v>54</v>
      </c>
      <c r="D45" s="19">
        <v>8.3299999999999999E-2</v>
      </c>
      <c r="E45" s="15">
        <f>E12*D45</f>
        <v>425.5670384</v>
      </c>
    </row>
    <row r="46" spans="2:5" x14ac:dyDescent="0.25">
      <c r="B46" s="12" t="s">
        <v>14</v>
      </c>
      <c r="C46" s="13" t="s">
        <v>55</v>
      </c>
      <c r="D46" s="19">
        <v>4.1799999999999997E-2</v>
      </c>
      <c r="E46" s="15">
        <f>E12*D46</f>
        <v>213.54984639999998</v>
      </c>
    </row>
    <row r="47" spans="2:5" x14ac:dyDescent="0.25">
      <c r="B47" s="9"/>
      <c r="C47" s="16" t="s">
        <v>56</v>
      </c>
      <c r="E47" s="17">
        <f>SUM(E45:E46)</f>
        <v>639.11688479999998</v>
      </c>
    </row>
    <row r="48" spans="2:5" x14ac:dyDescent="0.25">
      <c r="B48" s="9"/>
      <c r="E48" s="11"/>
    </row>
    <row r="49" spans="2:5" x14ac:dyDescent="0.25">
      <c r="B49" s="12" t="s">
        <v>57</v>
      </c>
      <c r="C49" s="16" t="s">
        <v>58</v>
      </c>
      <c r="D49" s="3" t="s">
        <v>10</v>
      </c>
      <c r="E49" s="14" t="s">
        <v>11</v>
      </c>
    </row>
    <row r="50" spans="2:5" x14ac:dyDescent="0.25">
      <c r="B50" s="12" t="s">
        <v>12</v>
      </c>
      <c r="C50" s="13" t="s">
        <v>59</v>
      </c>
      <c r="D50" s="19">
        <v>1E-3</v>
      </c>
      <c r="E50" s="15">
        <f>E12*D50</f>
        <v>5.1088480000000001</v>
      </c>
    </row>
    <row r="51" spans="2:5" x14ac:dyDescent="0.25">
      <c r="B51" s="12" t="s">
        <v>14</v>
      </c>
      <c r="C51" s="13" t="s">
        <v>55</v>
      </c>
      <c r="D51" s="19">
        <v>1E-4</v>
      </c>
      <c r="E51" s="15">
        <f>E12*D51</f>
        <v>0.51088480000000003</v>
      </c>
    </row>
    <row r="52" spans="2:5" x14ac:dyDescent="0.25">
      <c r="B52" s="9"/>
      <c r="C52" s="16" t="s">
        <v>60</v>
      </c>
      <c r="E52" s="17">
        <f>SUM(E50:E51)</f>
        <v>5.6197328000000004</v>
      </c>
    </row>
    <row r="53" spans="2:5" x14ac:dyDescent="0.25">
      <c r="B53" s="9"/>
      <c r="E53" s="11"/>
    </row>
    <row r="54" spans="2:5" x14ac:dyDescent="0.25">
      <c r="B54" s="12" t="s">
        <v>61</v>
      </c>
      <c r="C54" s="16" t="s">
        <v>62</v>
      </c>
      <c r="D54" s="3" t="s">
        <v>10</v>
      </c>
      <c r="E54" s="14" t="s">
        <v>11</v>
      </c>
    </row>
    <row r="55" spans="2:5" x14ac:dyDescent="0.25">
      <c r="B55" s="12" t="s">
        <v>12</v>
      </c>
      <c r="C55" s="13" t="s">
        <v>63</v>
      </c>
      <c r="D55" s="19">
        <v>4.1999999999999997E-3</v>
      </c>
      <c r="E55" s="15">
        <f>E12*D55</f>
        <v>21.457161599999999</v>
      </c>
    </row>
    <row r="56" spans="2:5" x14ac:dyDescent="0.25">
      <c r="B56" s="12" t="s">
        <v>14</v>
      </c>
      <c r="C56" s="13" t="s">
        <v>64</v>
      </c>
      <c r="D56" s="19">
        <v>2.9999999999999997E-4</v>
      </c>
      <c r="E56" s="15">
        <f>E12*D56</f>
        <v>1.5326543999999998</v>
      </c>
    </row>
    <row r="57" spans="2:5" x14ac:dyDescent="0.25">
      <c r="B57" s="12" t="s">
        <v>16</v>
      </c>
      <c r="C57" s="13" t="s">
        <v>65</v>
      </c>
      <c r="D57" s="19">
        <v>2.1499999999999998E-2</v>
      </c>
      <c r="E57" s="15">
        <f>E12*D57</f>
        <v>109.84023199999999</v>
      </c>
    </row>
    <row r="58" spans="2:5" x14ac:dyDescent="0.25">
      <c r="B58" s="12" t="s">
        <v>18</v>
      </c>
      <c r="C58" s="13" t="s">
        <v>66</v>
      </c>
      <c r="D58" s="19">
        <v>1.9400000000000001E-2</v>
      </c>
      <c r="E58" s="15">
        <f>E12*D58</f>
        <v>99.111651199999997</v>
      </c>
    </row>
    <row r="59" spans="2:5" x14ac:dyDescent="0.25">
      <c r="B59" s="12" t="s">
        <v>20</v>
      </c>
      <c r="C59" s="13" t="s">
        <v>55</v>
      </c>
      <c r="D59" s="19">
        <v>7.1000000000000004E-3</v>
      </c>
      <c r="E59" s="15">
        <f>E12*D59</f>
        <v>36.272820800000005</v>
      </c>
    </row>
    <row r="60" spans="2:5" x14ac:dyDescent="0.25">
      <c r="B60" s="12" t="s">
        <v>22</v>
      </c>
      <c r="C60" s="13" t="s">
        <v>65</v>
      </c>
      <c r="D60" s="19">
        <v>2.1499999999999998E-2</v>
      </c>
      <c r="E60" s="15">
        <f>E12*D60</f>
        <v>109.84023199999999</v>
      </c>
    </row>
    <row r="61" spans="2:5" x14ac:dyDescent="0.25">
      <c r="B61" s="9"/>
      <c r="C61" s="16" t="s">
        <v>67</v>
      </c>
      <c r="E61" s="17">
        <f>SUM(E55:E60)</f>
        <v>378.05475200000001</v>
      </c>
    </row>
    <row r="62" spans="2:5" x14ac:dyDescent="0.25">
      <c r="B62" s="9"/>
      <c r="E62" s="11"/>
    </row>
    <row r="63" spans="2:5" x14ac:dyDescent="0.25">
      <c r="B63" s="12" t="s">
        <v>68</v>
      </c>
      <c r="C63" s="16" t="s">
        <v>69</v>
      </c>
      <c r="D63" s="3" t="s">
        <v>10</v>
      </c>
      <c r="E63" s="14" t="s">
        <v>11</v>
      </c>
    </row>
    <row r="64" spans="2:5" x14ac:dyDescent="0.25">
      <c r="B64" s="12" t="s">
        <v>12</v>
      </c>
      <c r="C64" s="13" t="s">
        <v>70</v>
      </c>
      <c r="D64" s="19">
        <v>9.0749999999999997E-2</v>
      </c>
      <c r="E64" s="15">
        <f>E12*D64</f>
        <v>463.62795599999998</v>
      </c>
    </row>
    <row r="65" spans="2:5" x14ac:dyDescent="0.25">
      <c r="B65" s="12" t="s">
        <v>14</v>
      </c>
      <c r="C65" s="13" t="s">
        <v>71</v>
      </c>
      <c r="D65" s="19">
        <v>1.66E-2</v>
      </c>
      <c r="E65" s="15">
        <f>E12*D65</f>
        <v>84.806876799999998</v>
      </c>
    </row>
    <row r="66" spans="2:5" x14ac:dyDescent="0.25">
      <c r="B66" s="12" t="s">
        <v>16</v>
      </c>
      <c r="C66" s="13" t="s">
        <v>72</v>
      </c>
      <c r="D66" s="19">
        <v>8.0000000000000004E-4</v>
      </c>
      <c r="E66" s="15">
        <f>E12*D66</f>
        <v>4.0870784000000002</v>
      </c>
    </row>
    <row r="67" spans="2:5" x14ac:dyDescent="0.25">
      <c r="B67" s="12" t="s">
        <v>18</v>
      </c>
      <c r="C67" s="13" t="s">
        <v>73</v>
      </c>
      <c r="D67" s="19">
        <v>7.3000000000000001E-3</v>
      </c>
      <c r="E67" s="15">
        <f>E12*D67</f>
        <v>37.294590399999997</v>
      </c>
    </row>
    <row r="68" spans="2:5" x14ac:dyDescent="0.25">
      <c r="B68" s="12" t="s">
        <v>20</v>
      </c>
      <c r="C68" s="13" t="s">
        <v>74</v>
      </c>
      <c r="D68" s="19">
        <v>2.7000000000000001E-3</v>
      </c>
      <c r="E68" s="15">
        <f>E12*D68</f>
        <v>13.7938896</v>
      </c>
    </row>
    <row r="69" spans="2:5" x14ac:dyDescent="0.25">
      <c r="B69" s="12" t="s">
        <v>22</v>
      </c>
      <c r="C69" s="13" t="s">
        <v>35</v>
      </c>
      <c r="D69" s="19">
        <v>0</v>
      </c>
      <c r="E69" s="15">
        <f>E12*D69</f>
        <v>0</v>
      </c>
    </row>
    <row r="70" spans="2:5" x14ac:dyDescent="0.25">
      <c r="B70" s="9"/>
      <c r="C70" s="16" t="s">
        <v>75</v>
      </c>
      <c r="E70" s="17">
        <f>SUM(E64:E69)</f>
        <v>603.61039119999987</v>
      </c>
    </row>
    <row r="71" spans="2:5" x14ac:dyDescent="0.25">
      <c r="B71" s="9"/>
      <c r="C71" s="16" t="s">
        <v>55</v>
      </c>
      <c r="E71" s="17">
        <f>E70*36.8%</f>
        <v>222.12862396159994</v>
      </c>
    </row>
    <row r="72" spans="2:5" x14ac:dyDescent="0.25">
      <c r="B72" s="9"/>
      <c r="C72" s="16" t="s">
        <v>76</v>
      </c>
      <c r="E72" s="17">
        <f>SUM(E70:E71)</f>
        <v>825.73901516159981</v>
      </c>
    </row>
    <row r="73" spans="2:5" x14ac:dyDescent="0.25">
      <c r="B73" s="9"/>
      <c r="E73" s="11"/>
    </row>
    <row r="74" spans="2:5" x14ac:dyDescent="0.25">
      <c r="B74" s="20" t="s">
        <v>77</v>
      </c>
      <c r="C74" s="21"/>
      <c r="D74" s="22"/>
      <c r="E74" s="15" t="s">
        <v>11</v>
      </c>
    </row>
    <row r="75" spans="2:5" x14ac:dyDescent="0.25">
      <c r="B75" s="12" t="s">
        <v>41</v>
      </c>
      <c r="C75" s="23" t="s">
        <v>78</v>
      </c>
      <c r="D75" s="22"/>
      <c r="E75" s="18">
        <f>E42</f>
        <v>1880.0560639999999</v>
      </c>
    </row>
    <row r="76" spans="2:5" x14ac:dyDescent="0.25">
      <c r="B76" s="12" t="s">
        <v>52</v>
      </c>
      <c r="C76" s="23" t="s">
        <v>79</v>
      </c>
      <c r="D76" s="22"/>
      <c r="E76" s="18">
        <f>E47</f>
        <v>639.11688479999998</v>
      </c>
    </row>
    <row r="77" spans="2:5" x14ac:dyDescent="0.25">
      <c r="B77" s="12" t="s">
        <v>57</v>
      </c>
      <c r="C77" s="23" t="s">
        <v>80</v>
      </c>
      <c r="D77" s="22"/>
      <c r="E77" s="18">
        <f>E52</f>
        <v>5.6197328000000004</v>
      </c>
    </row>
    <row r="78" spans="2:5" x14ac:dyDescent="0.25">
      <c r="B78" s="12" t="s">
        <v>61</v>
      </c>
      <c r="C78" s="23" t="s">
        <v>81</v>
      </c>
      <c r="D78" s="22"/>
      <c r="E78" s="18">
        <f>E61</f>
        <v>378.05475200000001</v>
      </c>
    </row>
    <row r="79" spans="2:5" x14ac:dyDescent="0.25">
      <c r="B79" s="12" t="s">
        <v>68</v>
      </c>
      <c r="C79" s="23" t="s">
        <v>82</v>
      </c>
      <c r="D79" s="22"/>
      <c r="E79" s="18">
        <f>E72</f>
        <v>825.73901516159981</v>
      </c>
    </row>
    <row r="80" spans="2:5" x14ac:dyDescent="0.25">
      <c r="B80" s="12" t="s">
        <v>83</v>
      </c>
      <c r="C80" s="23" t="s">
        <v>35</v>
      </c>
      <c r="D80" s="22"/>
      <c r="E80" s="18"/>
    </row>
    <row r="81" spans="2:5" x14ac:dyDescent="0.25">
      <c r="B81" s="9"/>
      <c r="C81" s="16" t="s">
        <v>84</v>
      </c>
      <c r="E81" s="18">
        <f>SUM(E75:E80)</f>
        <v>3728.5864487616</v>
      </c>
    </row>
    <row r="82" spans="2:5" x14ac:dyDescent="0.25">
      <c r="B82" s="9"/>
      <c r="C82" s="5"/>
      <c r="E82" s="11"/>
    </row>
    <row r="83" spans="2:5" x14ac:dyDescent="0.25">
      <c r="B83" s="9"/>
      <c r="C83" s="16" t="s">
        <v>85</v>
      </c>
      <c r="E83" s="17">
        <f>SUM(E12+E22+E30+E81)</f>
        <v>9666.5144487615999</v>
      </c>
    </row>
    <row r="84" spans="2:5" x14ac:dyDescent="0.25">
      <c r="B84" s="9"/>
      <c r="E84" s="11"/>
    </row>
    <row r="85" spans="2:5" x14ac:dyDescent="0.25">
      <c r="B85" s="12"/>
      <c r="C85" s="16" t="s">
        <v>86</v>
      </c>
      <c r="D85" s="3" t="s">
        <v>10</v>
      </c>
      <c r="E85" s="14" t="s">
        <v>11</v>
      </c>
    </row>
    <row r="86" spans="2:5" x14ac:dyDescent="0.25">
      <c r="B86" s="24" t="s">
        <v>12</v>
      </c>
      <c r="C86" s="25" t="s">
        <v>87</v>
      </c>
      <c r="D86" s="70"/>
      <c r="E86" s="15">
        <f>SUM(E12+E81+E22+E30)*D86</f>
        <v>0</v>
      </c>
    </row>
    <row r="87" spans="2:5" x14ac:dyDescent="0.25">
      <c r="B87" s="24" t="s">
        <v>14</v>
      </c>
      <c r="C87" s="25" t="s">
        <v>88</v>
      </c>
      <c r="D87" s="70"/>
      <c r="E87" s="15">
        <f>SUM(E12+E22+E30+E81+E86)*D87</f>
        <v>0</v>
      </c>
    </row>
    <row r="88" spans="2:5" x14ac:dyDescent="0.25">
      <c r="B88" s="12" t="s">
        <v>16</v>
      </c>
      <c r="C88" s="13" t="s">
        <v>89</v>
      </c>
      <c r="D88" s="19"/>
      <c r="E88" s="15">
        <f>E41*D88</f>
        <v>0</v>
      </c>
    </row>
    <row r="89" spans="2:5" x14ac:dyDescent="0.25">
      <c r="B89" s="24" t="s">
        <v>18</v>
      </c>
      <c r="C89" s="25" t="s">
        <v>90</v>
      </c>
      <c r="D89" s="72">
        <v>6.4999999999999997E-3</v>
      </c>
      <c r="E89" s="15">
        <f>SUM(E83+E86+E87)*D89</f>
        <v>62.832343916950393</v>
      </c>
    </row>
    <row r="90" spans="2:5" x14ac:dyDescent="0.25">
      <c r="B90" s="24" t="s">
        <v>20</v>
      </c>
      <c r="C90" s="25" t="s">
        <v>91</v>
      </c>
      <c r="D90" s="72">
        <v>0.03</v>
      </c>
      <c r="E90" s="15">
        <f>SUM(E83+E86+E87)*D90</f>
        <v>289.99543346284798</v>
      </c>
    </row>
    <row r="91" spans="2:5" x14ac:dyDescent="0.25">
      <c r="B91" s="24" t="s">
        <v>22</v>
      </c>
      <c r="C91" s="25" t="s">
        <v>92</v>
      </c>
      <c r="D91" s="72">
        <v>0.05</v>
      </c>
      <c r="E91" s="15">
        <f>SUM(E83+E86+E87)*D91</f>
        <v>483.32572243807999</v>
      </c>
    </row>
    <row r="92" spans="2:5" x14ac:dyDescent="0.25">
      <c r="B92" s="9"/>
      <c r="C92" s="16" t="s">
        <v>84</v>
      </c>
      <c r="E92" s="17">
        <f>SUM(E86:E91)</f>
        <v>836.15349981787836</v>
      </c>
    </row>
    <row r="93" spans="2:5" x14ac:dyDescent="0.25">
      <c r="B93" s="9"/>
      <c r="C93" s="5"/>
      <c r="E93" s="26"/>
    </row>
    <row r="94" spans="2:5" x14ac:dyDescent="0.25">
      <c r="B94" s="9"/>
      <c r="E94" s="11"/>
    </row>
    <row r="95" spans="2:5" x14ac:dyDescent="0.25">
      <c r="B95" s="9"/>
      <c r="C95" s="27" t="s">
        <v>93</v>
      </c>
      <c r="D95" s="22"/>
      <c r="E95" s="28" t="s">
        <v>11</v>
      </c>
    </row>
    <row r="96" spans="2:5" x14ac:dyDescent="0.25">
      <c r="B96" s="9"/>
      <c r="C96" s="23" t="s">
        <v>94</v>
      </c>
      <c r="D96" s="22"/>
      <c r="E96" s="15">
        <f>E12</f>
        <v>5108.848</v>
      </c>
    </row>
    <row r="97" spans="2:9" x14ac:dyDescent="0.25">
      <c r="B97" s="9"/>
      <c r="C97" s="23" t="s">
        <v>95</v>
      </c>
      <c r="D97" s="22"/>
      <c r="E97" s="15">
        <f>E22</f>
        <v>829.07999999999993</v>
      </c>
    </row>
    <row r="98" spans="2:9" x14ac:dyDescent="0.25">
      <c r="B98" s="9"/>
      <c r="C98" s="23" t="s">
        <v>96</v>
      </c>
      <c r="D98" s="22"/>
      <c r="E98" s="15">
        <f>E30</f>
        <v>0</v>
      </c>
    </row>
    <row r="99" spans="2:9" x14ac:dyDescent="0.25">
      <c r="B99" s="9"/>
      <c r="C99" s="23" t="s">
        <v>97</v>
      </c>
      <c r="D99" s="22"/>
      <c r="E99" s="15">
        <f>E81</f>
        <v>3728.5864487616</v>
      </c>
    </row>
    <row r="100" spans="2:9" x14ac:dyDescent="0.25">
      <c r="B100" s="9"/>
      <c r="C100" s="23" t="s">
        <v>98</v>
      </c>
      <c r="D100" s="22"/>
      <c r="E100" s="15">
        <f>SUM(E96:E99)</f>
        <v>9666.5144487615999</v>
      </c>
    </row>
    <row r="101" spans="2:9" x14ac:dyDescent="0.25">
      <c r="B101" s="9"/>
      <c r="C101" s="23" t="s">
        <v>99</v>
      </c>
      <c r="D101" s="22"/>
      <c r="E101" s="15">
        <f>E92</f>
        <v>836.15349981787836</v>
      </c>
    </row>
    <row r="102" spans="2:9" x14ac:dyDescent="0.25">
      <c r="B102" s="9"/>
      <c r="C102" s="29" t="s">
        <v>84</v>
      </c>
      <c r="D102" s="30"/>
      <c r="E102" s="28">
        <f>SUM(E100:E101)</f>
        <v>10502.667948579478</v>
      </c>
    </row>
    <row r="103" spans="2:9" x14ac:dyDescent="0.25">
      <c r="I103" s="33"/>
    </row>
    <row r="104" spans="2:9" hidden="1" x14ac:dyDescent="0.25">
      <c r="I104" s="33"/>
    </row>
  </sheetData>
  <sheetProtection algorithmName="SHA-512" hashValue="ar2Z15s6Mu5VBwCXKjKfjiNHO8mhmebWVT+nkl2JKtnBEXXChPSQxajt5z7+//HYUA4vTl5ebrsQUQGlnTn3Dw==" saltValue="X9oa1BXxW7ofUqrzrVU1zw==" spinCount="100000" sheet="1" objects="1" scenarios="1"/>
  <mergeCells count="5">
    <mergeCell ref="B1:E1"/>
    <mergeCell ref="B3:E3"/>
    <mergeCell ref="B14:E14"/>
    <mergeCell ref="B24:E24"/>
    <mergeCell ref="B32:E3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2" orientation="portrait" verticalDpi="0" r:id="rId1"/>
  <rowBreaks count="1" manualBreakCount="1">
    <brk id="5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6C42A-BD3D-4674-B60F-DE363DF6E7CD}">
  <sheetPr>
    <pageSetUpPr fitToPage="1"/>
  </sheetPr>
  <dimension ref="A1:L13"/>
  <sheetViews>
    <sheetView workbookViewId="0">
      <selection sqref="A1:XFD1048576"/>
    </sheetView>
  </sheetViews>
  <sheetFormatPr defaultColWidth="0" defaultRowHeight="15" zeroHeight="1" x14ac:dyDescent="0.25"/>
  <cols>
    <col min="1" max="1" width="3" style="49" customWidth="1"/>
    <col min="2" max="2" width="5" style="9" customWidth="1"/>
    <col min="3" max="3" width="40.7109375" customWidth="1"/>
    <col min="4" max="4" width="8.140625" customWidth="1"/>
    <col min="5" max="5" width="14.28515625" customWidth="1"/>
    <col min="6" max="6" width="14.85546875" customWidth="1"/>
    <col min="7" max="7" width="15" customWidth="1"/>
    <col min="8" max="8" width="14.5703125" customWidth="1"/>
    <col min="9" max="9" width="9.5703125" customWidth="1"/>
    <col min="10" max="10" width="15" customWidth="1"/>
    <col min="11" max="11" width="5.85546875" customWidth="1"/>
    <col min="13" max="16384" width="9.140625" hidden="1"/>
  </cols>
  <sheetData>
    <row r="1" spans="2:12" s="49" customFormat="1" x14ac:dyDescent="0.25">
      <c r="B1" s="48"/>
    </row>
    <row r="2" spans="2:12" ht="30" x14ac:dyDescent="0.25">
      <c r="B2" s="40"/>
      <c r="C2" s="41" t="s">
        <v>0</v>
      </c>
      <c r="D2" s="41" t="s">
        <v>1</v>
      </c>
      <c r="E2" s="42" t="s">
        <v>2</v>
      </c>
      <c r="F2" s="43" t="s">
        <v>3</v>
      </c>
      <c r="G2" s="43" t="s">
        <v>4</v>
      </c>
      <c r="H2" s="2" t="s">
        <v>5</v>
      </c>
      <c r="I2" s="2" t="s">
        <v>6</v>
      </c>
      <c r="J2" s="1" t="s">
        <v>7</v>
      </c>
      <c r="K2" s="49"/>
    </row>
    <row r="3" spans="2:12" x14ac:dyDescent="0.25">
      <c r="B3" s="38">
        <v>1</v>
      </c>
      <c r="C3" s="35" t="s">
        <v>103</v>
      </c>
      <c r="D3" s="35">
        <v>15</v>
      </c>
      <c r="E3" s="37">
        <v>1852.92</v>
      </c>
      <c r="F3" s="7">
        <f>((E3/220)*0.2)*154</f>
        <v>259.40879999999999</v>
      </c>
      <c r="G3" s="7">
        <f>E3*0.3</f>
        <v>555.87599999999998</v>
      </c>
      <c r="H3" s="8"/>
      <c r="I3" s="8">
        <f>((E3+F3+G3)/220)*12</f>
        <v>145.53844363636367</v>
      </c>
      <c r="J3" s="4">
        <f>D3*(E3+F3+G3+H3)</f>
        <v>40023.072000000007</v>
      </c>
      <c r="K3" s="50"/>
      <c r="L3" s="33"/>
    </row>
    <row r="4" spans="2:12" x14ac:dyDescent="0.25">
      <c r="B4" s="38">
        <v>2</v>
      </c>
      <c r="C4" s="35" t="s">
        <v>104</v>
      </c>
      <c r="D4" s="35">
        <v>22</v>
      </c>
      <c r="E4" s="37">
        <v>1852.92</v>
      </c>
      <c r="F4" s="7"/>
      <c r="G4" s="7">
        <f t="shared" ref="G4:G9" si="0">E4*0.3</f>
        <v>555.87599999999998</v>
      </c>
      <c r="H4" s="8"/>
      <c r="I4" s="8"/>
      <c r="J4" s="4">
        <f>D4*(E4+F4+G4+H4+I4)</f>
        <v>52993.512000000002</v>
      </c>
      <c r="K4" s="49"/>
    </row>
    <row r="5" spans="2:12" x14ac:dyDescent="0.25">
      <c r="B5" s="38">
        <v>3</v>
      </c>
      <c r="C5" s="35" t="s">
        <v>105</v>
      </c>
      <c r="D5" s="35">
        <v>22</v>
      </c>
      <c r="E5" s="37">
        <v>1852.92</v>
      </c>
      <c r="F5" s="7">
        <f>((E5/220)*0.2)*105</f>
        <v>176.86963636363637</v>
      </c>
      <c r="G5" s="7">
        <f t="shared" si="0"/>
        <v>555.87599999999998</v>
      </c>
      <c r="H5" s="8"/>
      <c r="I5" s="8"/>
      <c r="J5" s="4">
        <f>D5*(E5+F5+G5+H5+I5)</f>
        <v>56884.644000000008</v>
      </c>
      <c r="K5" s="49"/>
    </row>
    <row r="6" spans="2:12" x14ac:dyDescent="0.25">
      <c r="B6" s="38">
        <v>4</v>
      </c>
      <c r="C6" s="35" t="s">
        <v>106</v>
      </c>
      <c r="D6" s="35">
        <v>120</v>
      </c>
      <c r="E6" s="37">
        <v>1852.92</v>
      </c>
      <c r="F6" s="7"/>
      <c r="G6" s="7">
        <f t="shared" si="0"/>
        <v>555.87599999999998</v>
      </c>
      <c r="H6" s="8"/>
      <c r="I6" s="8">
        <f>((E6+F6+G6)/220)*12</f>
        <v>131.38887272727274</v>
      </c>
      <c r="J6" s="4">
        <f>D6*(E6+F6+G6+H6+I6)</f>
        <v>304822.18472727278</v>
      </c>
      <c r="K6" s="49"/>
    </row>
    <row r="7" spans="2:12" x14ac:dyDescent="0.25">
      <c r="B7" s="38">
        <v>5</v>
      </c>
      <c r="C7" s="35" t="s">
        <v>107</v>
      </c>
      <c r="D7" s="35">
        <v>30</v>
      </c>
      <c r="E7" s="37">
        <v>2403.41</v>
      </c>
      <c r="F7" s="7"/>
      <c r="G7" s="7">
        <f t="shared" si="0"/>
        <v>721.02299999999991</v>
      </c>
      <c r="H7" s="8"/>
      <c r="I7" s="8">
        <f>((E7+F7+G7)/220)*12</f>
        <v>170.4236181818182</v>
      </c>
      <c r="J7" s="32">
        <f>D7*(E7+F7+G7+H7+I7)</f>
        <v>98845.69854545455</v>
      </c>
      <c r="K7" s="49"/>
    </row>
    <row r="8" spans="2:12" x14ac:dyDescent="0.25">
      <c r="B8" s="38">
        <v>6</v>
      </c>
      <c r="C8" s="35" t="s">
        <v>108</v>
      </c>
      <c r="D8" s="35">
        <v>6</v>
      </c>
      <c r="E8" s="37">
        <v>2403.41</v>
      </c>
      <c r="F8" s="7">
        <f>((E8/220)*0.2)*154</f>
        <v>336.47739999999993</v>
      </c>
      <c r="G8" s="7">
        <f t="shared" si="0"/>
        <v>721.02299999999991</v>
      </c>
      <c r="H8" s="8"/>
      <c r="I8" s="8">
        <f>((E8+F8+G8)/220)*12</f>
        <v>188.77693090909088</v>
      </c>
      <c r="J8" s="32">
        <f t="shared" ref="J8:J11" si="1">D8*(E8+F8+G8+H8)</f>
        <v>20765.462399999997</v>
      </c>
      <c r="K8" s="49"/>
    </row>
    <row r="9" spans="2:12" x14ac:dyDescent="0.25">
      <c r="B9" s="38">
        <v>7</v>
      </c>
      <c r="C9" s="35" t="s">
        <v>109</v>
      </c>
      <c r="D9" s="35">
        <v>6</v>
      </c>
      <c r="E9" s="37">
        <v>2403.41</v>
      </c>
      <c r="F9" s="7"/>
      <c r="G9" s="7">
        <f t="shared" si="0"/>
        <v>721.02299999999991</v>
      </c>
      <c r="H9" s="8"/>
      <c r="I9" s="8"/>
      <c r="J9" s="32">
        <f t="shared" si="1"/>
        <v>18746.597999999998</v>
      </c>
      <c r="K9" s="49"/>
    </row>
    <row r="10" spans="2:12" x14ac:dyDescent="0.25">
      <c r="B10" s="39">
        <v>8</v>
      </c>
      <c r="C10" s="35" t="s">
        <v>110</v>
      </c>
      <c r="D10" s="35">
        <v>6</v>
      </c>
      <c r="E10" s="37">
        <v>2403.41</v>
      </c>
      <c r="F10" s="7">
        <f>((E10/220)*0.2)*105</f>
        <v>229.41640909090907</v>
      </c>
      <c r="G10" s="7">
        <f t="shared" ref="G10" si="2">E10*0.3</f>
        <v>721.02299999999991</v>
      </c>
      <c r="H10" s="8"/>
      <c r="I10" s="8"/>
      <c r="J10" s="32">
        <f t="shared" ref="J10" si="3">D10*(E10+F10+G10+H10)</f>
        <v>20123.096454545455</v>
      </c>
      <c r="K10" s="49"/>
    </row>
    <row r="11" spans="2:12" ht="17.25" customHeight="1" x14ac:dyDescent="0.25">
      <c r="B11" s="38">
        <v>9</v>
      </c>
      <c r="C11" s="35" t="s">
        <v>111</v>
      </c>
      <c r="D11" s="35">
        <v>1</v>
      </c>
      <c r="E11" s="37">
        <v>5500</v>
      </c>
      <c r="F11" s="7"/>
      <c r="G11" s="7"/>
      <c r="H11" s="8"/>
      <c r="I11" s="8"/>
      <c r="J11" s="32">
        <f t="shared" si="1"/>
        <v>5500</v>
      </c>
      <c r="K11" s="49"/>
    </row>
    <row r="12" spans="2:12" ht="15.75" thickBot="1" x14ac:dyDescent="0.3">
      <c r="B12" s="36"/>
      <c r="C12" s="16" t="s">
        <v>8</v>
      </c>
      <c r="D12" s="3">
        <f>SUM(D3:D11)</f>
        <v>228</v>
      </c>
      <c r="E12" s="49"/>
      <c r="F12" s="51"/>
      <c r="G12" s="51"/>
      <c r="H12" s="51"/>
      <c r="I12" s="51"/>
      <c r="J12" s="6">
        <f>SUM(J3:J11)</f>
        <v>618704.26812727284</v>
      </c>
      <c r="K12" s="49"/>
    </row>
    <row r="13" spans="2:12" s="49" customFormat="1" x14ac:dyDescent="0.25">
      <c r="B13" s="48"/>
    </row>
  </sheetData>
  <sheetProtection algorithmName="SHA-512" hashValue="ZtDBGF0DgAsShJMnKtPBzP6Qg3c9Y9tN0nlcxKLaXyTjT5wzVtDklKMTfGKL8FxjoW/CUJ4CyG9ZcvuXhn6WOA==" saltValue="3KsClLhQrn3obee20i8QcQ==" spinCount="100000" sheet="1" objects="1" scenarios="1"/>
  <pageMargins left="0.511811024" right="0.511811024" top="0.78740157499999996" bottom="0.78740157499999996" header="0.31496062000000002" footer="0.31496062000000002"/>
  <pageSetup paperSize="9" scale="9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1F969-2D77-43B7-978A-3D689B1F9220}">
  <dimension ref="A1:I104"/>
  <sheetViews>
    <sheetView topLeftCell="A70" zoomScaleNormal="100" workbookViewId="0">
      <selection activeCell="D83" sqref="D83"/>
    </sheetView>
  </sheetViews>
  <sheetFormatPr defaultColWidth="0" defaultRowHeight="15" zeroHeight="1" x14ac:dyDescent="0.25"/>
  <cols>
    <col min="1" max="1" width="2.140625" style="49" customWidth="1"/>
    <col min="2" max="2" width="7" customWidth="1"/>
    <col min="3" max="3" width="49.5703125" customWidth="1"/>
    <col min="4" max="4" width="10.7109375" customWidth="1"/>
    <col min="5" max="5" width="21.5703125" customWidth="1"/>
    <col min="6" max="6" width="9.140625" style="49" customWidth="1"/>
    <col min="7" max="8" width="9.140625" hidden="1"/>
    <col min="9" max="9" width="15.42578125" hidden="1"/>
    <col min="10" max="16384" width="9.140625" hidden="1"/>
  </cols>
  <sheetData>
    <row r="1" spans="2:5" x14ac:dyDescent="0.25">
      <c r="B1" s="44" t="s">
        <v>100</v>
      </c>
      <c r="C1" s="44"/>
      <c r="D1" s="44"/>
      <c r="E1" s="44"/>
    </row>
    <row r="2" spans="2:5" s="49" customFormat="1" x14ac:dyDescent="0.25"/>
    <row r="3" spans="2:5" x14ac:dyDescent="0.25">
      <c r="B3" s="45" t="s">
        <v>9</v>
      </c>
      <c r="C3" s="45"/>
      <c r="D3" s="45"/>
      <c r="E3" s="45"/>
    </row>
    <row r="4" spans="2:5" x14ac:dyDescent="0.25">
      <c r="B4" s="12"/>
      <c r="C4" s="13"/>
      <c r="D4" s="3" t="s">
        <v>10</v>
      </c>
      <c r="E4" s="14" t="s">
        <v>11</v>
      </c>
    </row>
    <row r="5" spans="2:5" x14ac:dyDescent="0.25">
      <c r="B5" s="12" t="s">
        <v>12</v>
      </c>
      <c r="C5" s="13" t="s">
        <v>13</v>
      </c>
      <c r="D5" s="31">
        <f>SUM('OPERADOR NOTURNO'!D5+'OPERADOR DIURNO 12X36'!D5+'OPERADOR NOTURNO 12X36'!D5+'OPERADOR DIURNO'!D6+'SUPERVISOR DIURNO'!D6+'SUPERVISOR NOTURNO'!D5+'SUPERVISOR DIURNO 12X36'!D5+'SUPERVISOR NOTURNO 12X36'!D5+'GERENTE DE OPERAÇÕES DIURNO'!D5)</f>
        <v>228</v>
      </c>
      <c r="E5" s="15">
        <f>SUM('OPERADOR NOTURNO'!E5+'OPERADOR DIURNO 12X36'!E5+'OPERADOR NOTURNO 12X36'!E5+'OPERADOR DIURNO'!E6+'SUPERVISOR DIURNO'!E6+'SUPERVISOR NOTURNO'!E5+'SUPERVISOR DIURNO 12X36'!E5+'SUPERVISOR NOTURNO 12X36'!E5+'GERENTE DE OPERAÇÕES DIURNO'!E5)</f>
        <v>471115.90000000008</v>
      </c>
    </row>
    <row r="6" spans="2:5" x14ac:dyDescent="0.25">
      <c r="B6" s="12" t="s">
        <v>14</v>
      </c>
      <c r="C6" s="13" t="s">
        <v>15</v>
      </c>
      <c r="D6" s="12"/>
      <c r="E6" s="15">
        <f>SUM('OPERADOR NOTURNO'!E6+'OPERADOR DIURNO 12X36'!E6+'OPERADOR NOTURNO 12X36'!E6+'OPERADOR DIURNO'!E7+'SUPERVISOR DIURNO'!E7+'SUPERVISOR NOTURNO'!E6+'SUPERVISOR DIURNO 12X36'!E6+'SUPERVISOR NOTURNO 12X36'!E6+'GERENTE DE OPERAÇÕES DIURNO'!E6)</f>
        <v>129784.76999999999</v>
      </c>
    </row>
    <row r="7" spans="2:5" x14ac:dyDescent="0.25">
      <c r="B7" s="12" t="s">
        <v>16</v>
      </c>
      <c r="C7" s="13" t="s">
        <v>17</v>
      </c>
      <c r="D7" s="12"/>
      <c r="E7" s="15">
        <f>SUM('OPERADOR NOTURNO'!E7+'OPERADOR DIURNO 12X36'!E7+'OPERADOR NOTURNO 12X36'!E7+'OPERADOR DIURNO'!E8+'SUPERVISOR DIURNO'!E8+'SUPERVISOR NOTURNO'!E7+'SUPERVISOR DIURNO 12X36'!E7+'SUPERVISOR NOTURNO 12X36'!E7+'GERENTE DE OPERAÇÕES DIURNO'!E7)</f>
        <v>0</v>
      </c>
    </row>
    <row r="8" spans="2:5" x14ac:dyDescent="0.25">
      <c r="B8" s="12" t="s">
        <v>18</v>
      </c>
      <c r="C8" s="13" t="s">
        <v>19</v>
      </c>
      <c r="D8" s="12"/>
      <c r="E8" s="15">
        <f>SUM('OPERADOR NOTURNO'!E8+'OPERADOR DIURNO 12X36'!E8+'OPERADOR NOTURNO 12X36'!E8+'OPERADOR DIURNO'!E9+'SUPERVISOR DIURNO'!E9+'SUPERVISOR NOTURNO'!E8+'SUPERVISOR DIURNO 12X36'!E8+'SUPERVISOR NOTURNO 12X36'!E8+'GERENTE DE OPERAÇÕES DIURNO'!E8)</f>
        <v>9801.1283999999978</v>
      </c>
    </row>
    <row r="9" spans="2:5" x14ac:dyDescent="0.25">
      <c r="B9" s="12" t="s">
        <v>20</v>
      </c>
      <c r="C9" s="13" t="s">
        <v>21</v>
      </c>
      <c r="D9" s="12"/>
      <c r="E9" s="15">
        <f>SUM('OPERADOR NOTURNO'!E9+'OPERADOR DIURNO 12X36'!E9+'OPERADOR NOTURNO 12X36'!E9+'OPERADOR DIURNO'!E10+'SUPERVISOR DIURNO'!E10+'SUPERVISOR NOTURNO'!E9+'SUPERVISOR DIURNO 12X36'!E9+'SUPERVISOR NOTURNO 12X36'!E9+'GERENTE DE OPERAÇÕES DIURNO'!E9)</f>
        <v>0</v>
      </c>
    </row>
    <row r="10" spans="2:5" x14ac:dyDescent="0.25">
      <c r="B10" s="12" t="s">
        <v>22</v>
      </c>
      <c r="C10" s="13" t="s">
        <v>23</v>
      </c>
      <c r="D10" s="12"/>
      <c r="E10" s="15">
        <f>SUM('OPERADOR NOTURNO'!E10+'OPERADOR DIURNO 12X36'!E10+'OPERADOR NOTURNO 12X36'!E10+'OPERADOR DIURNO'!E11+'SUPERVISOR DIURNO'!E11+'SUPERVISOR NOTURNO'!E10+'SUPERVISOR DIURNO 12X36'!E10+'SUPERVISOR NOTURNO 12X36'!E10+'GERENTE DE OPERAÇÕES DIURNO'!E10)</f>
        <v>24195.111512727275</v>
      </c>
    </row>
    <row r="11" spans="2:5" x14ac:dyDescent="0.25">
      <c r="B11" s="12" t="s">
        <v>24</v>
      </c>
      <c r="C11" s="13" t="s">
        <v>25</v>
      </c>
      <c r="D11" s="12"/>
      <c r="E11" s="15">
        <f>SUM('OPERADOR NOTURNO'!E11+'OPERADOR DIURNO 12X36'!E11+'OPERADOR NOTURNO 12X36'!E11+'OPERADOR DIURNO'!E12+'SUPERVISOR DIURNO'!E12+'SUPERVISOR NOTURNO'!E11+'SUPERVISOR DIURNO 12X36'!E11+'SUPERVISOR NOTURNO 12X36'!E11+'GERENTE DE OPERAÇÕES DIURNO'!E11)</f>
        <v>42209.610000000008</v>
      </c>
    </row>
    <row r="12" spans="2:5" x14ac:dyDescent="0.25">
      <c r="B12" s="48"/>
      <c r="C12" s="16" t="s">
        <v>26</v>
      </c>
      <c r="D12" s="12"/>
      <c r="E12" s="15">
        <f>SUM('OPERADOR NOTURNO'!E12+'OPERADOR DIURNO 12X36'!E12+'OPERADOR NOTURNO 12X36'!E12+'OPERADOR DIURNO'!E13+'SUPERVISOR DIURNO'!E13+'SUPERVISOR NOTURNO'!E12+'SUPERVISOR DIURNO 12X36'!E12+'SUPERVISOR NOTURNO 12X36'!E12+'GERENTE DE OPERAÇÕES DIURNO'!E12)</f>
        <v>592687.29991272732</v>
      </c>
    </row>
    <row r="13" spans="2:5" s="49" customFormat="1" x14ac:dyDescent="0.25">
      <c r="B13" s="48"/>
      <c r="E13" s="73"/>
    </row>
    <row r="14" spans="2:5" x14ac:dyDescent="0.25">
      <c r="B14" s="46" t="s">
        <v>27</v>
      </c>
      <c r="C14" s="46"/>
      <c r="D14" s="46"/>
      <c r="E14" s="46"/>
    </row>
    <row r="15" spans="2:5" x14ac:dyDescent="0.25">
      <c r="B15" s="12"/>
      <c r="C15" s="13"/>
      <c r="D15" s="12" t="s">
        <v>10</v>
      </c>
      <c r="E15" s="15" t="s">
        <v>11</v>
      </c>
    </row>
    <row r="16" spans="2:5" x14ac:dyDescent="0.25">
      <c r="B16" s="12" t="s">
        <v>12</v>
      </c>
      <c r="C16" s="13" t="s">
        <v>28</v>
      </c>
      <c r="D16" s="12"/>
      <c r="E16" s="15">
        <v>217.56</v>
      </c>
    </row>
    <row r="17" spans="2:9" x14ac:dyDescent="0.25">
      <c r="B17" s="12" t="s">
        <v>14</v>
      </c>
      <c r="C17" s="13" t="s">
        <v>29</v>
      </c>
      <c r="D17" s="12"/>
      <c r="E17" s="15">
        <v>611.52</v>
      </c>
    </row>
    <row r="18" spans="2:9" x14ac:dyDescent="0.25">
      <c r="B18" s="12" t="s">
        <v>16</v>
      </c>
      <c r="C18" s="13" t="s">
        <v>30</v>
      </c>
      <c r="D18" s="12"/>
      <c r="E18" s="15"/>
    </row>
    <row r="19" spans="2:9" x14ac:dyDescent="0.25">
      <c r="B19" s="12" t="s">
        <v>18</v>
      </c>
      <c r="C19" s="13" t="s">
        <v>31</v>
      </c>
      <c r="D19" s="12"/>
      <c r="E19" s="15"/>
    </row>
    <row r="20" spans="2:9" x14ac:dyDescent="0.25">
      <c r="B20" s="12" t="s">
        <v>32</v>
      </c>
      <c r="C20" s="13" t="s">
        <v>33</v>
      </c>
      <c r="D20" s="12"/>
      <c r="E20" s="15"/>
    </row>
    <row r="21" spans="2:9" x14ac:dyDescent="0.25">
      <c r="B21" s="12" t="s">
        <v>34</v>
      </c>
      <c r="C21" s="13" t="s">
        <v>35</v>
      </c>
      <c r="D21" s="12"/>
      <c r="E21" s="15"/>
    </row>
    <row r="22" spans="2:9" x14ac:dyDescent="0.25">
      <c r="B22" s="48"/>
      <c r="C22" s="16" t="s">
        <v>26</v>
      </c>
      <c r="E22" s="15">
        <f>SUM('OPERADOR NOTURNO'!E22+'OPERADOR DIURNO 12X36'!E22+'OPERADOR NOTURNO 12X36'!E22+'OPERADOR DIURNO'!E23+'SUPERVISOR DIURNO'!E23+'SUPERVISOR NOTURNO'!E22+'SUPERVISOR DIURNO 12X36'!E22+'SUPERVISOR NOTURNO 12X36'!E22+'GERENTE DE OPERAÇÕES DIURNO'!E22)</f>
        <v>189030.24000000002</v>
      </c>
    </row>
    <row r="23" spans="2:9" s="49" customFormat="1" x14ac:dyDescent="0.25">
      <c r="B23" s="48"/>
      <c r="E23" s="73"/>
    </row>
    <row r="24" spans="2:9" x14ac:dyDescent="0.25">
      <c r="B24" s="46" t="s">
        <v>36</v>
      </c>
      <c r="C24" s="46"/>
      <c r="D24" s="46"/>
      <c r="E24" s="46"/>
    </row>
    <row r="25" spans="2:9" x14ac:dyDescent="0.25">
      <c r="B25" s="12"/>
      <c r="C25" s="13"/>
      <c r="D25" s="12" t="s">
        <v>10</v>
      </c>
      <c r="E25" s="15" t="s">
        <v>11</v>
      </c>
    </row>
    <row r="26" spans="2:9" x14ac:dyDescent="0.25">
      <c r="B26" s="12" t="s">
        <v>12</v>
      </c>
      <c r="C26" s="13" t="s">
        <v>101</v>
      </c>
      <c r="D26" s="31"/>
      <c r="E26" s="15">
        <f>SUM('OPERADOR NOTURNO'!E26+'OPERADOR DIURNO 12X36'!E26+'OPERADOR NOTURNO 12X36'!E26+'OPERADOR DIURNO'!E27+'SUPERVISOR DIURNO'!E27+'SUPERVISOR NOTURNO'!E26+'SUPERVISOR DIURNO 12X36'!E26+'SUPERVISOR NOTURNO 12X36'!E26+'GERENTE DE OPERAÇÕES DIURNO'!E26)</f>
        <v>0</v>
      </c>
      <c r="I26" s="33"/>
    </row>
    <row r="27" spans="2:9" x14ac:dyDescent="0.25">
      <c r="B27" s="12" t="s">
        <v>14</v>
      </c>
      <c r="C27" s="13" t="s">
        <v>37</v>
      </c>
      <c r="D27" s="12"/>
      <c r="E27" s="15">
        <f>SUM('OPERADOR NOTURNO'!E27+'OPERADOR DIURNO 12X36'!E27+'OPERADOR NOTURNO 12X36'!E27+'OPERADOR DIURNO'!E28+'SUPERVISOR DIURNO'!E28+'SUPERVISOR NOTURNO'!E27+'SUPERVISOR DIURNO 12X36'!E27+'SUPERVISOR NOTURNO 12X36'!E27+'GERENTE DE OPERAÇÕES DIURNO'!E27)</f>
        <v>0</v>
      </c>
    </row>
    <row r="28" spans="2:9" x14ac:dyDescent="0.25">
      <c r="B28" s="12" t="s">
        <v>16</v>
      </c>
      <c r="C28" s="13" t="s">
        <v>38</v>
      </c>
      <c r="D28" s="12"/>
      <c r="E28" s="15">
        <f>SUM('OPERADOR NOTURNO'!E28+'OPERADOR DIURNO 12X36'!E28+'OPERADOR NOTURNO 12X36'!E28+'OPERADOR DIURNO'!E29+'SUPERVISOR DIURNO'!E29+'SUPERVISOR NOTURNO'!E28+'SUPERVISOR DIURNO 12X36'!E28+'SUPERVISOR NOTURNO 12X36'!E28+'GERENTE DE OPERAÇÕES DIURNO'!E28)</f>
        <v>0</v>
      </c>
    </row>
    <row r="29" spans="2:9" x14ac:dyDescent="0.25">
      <c r="B29" s="12" t="s">
        <v>18</v>
      </c>
      <c r="C29" s="13" t="s">
        <v>39</v>
      </c>
      <c r="D29" s="13"/>
      <c r="E29" s="15">
        <f>SUM('OPERADOR NOTURNO'!E29+'OPERADOR DIURNO 12X36'!E29+'OPERADOR NOTURNO 12X36'!E29+'OPERADOR DIURNO'!E30+'SUPERVISOR DIURNO'!E30+'SUPERVISOR NOTURNO'!E29+'SUPERVISOR DIURNO 12X36'!E29+'SUPERVISOR NOTURNO 12X36'!E29+'GERENTE DE OPERAÇÕES DIURNO'!E29)</f>
        <v>0</v>
      </c>
    </row>
    <row r="30" spans="2:9" x14ac:dyDescent="0.25">
      <c r="B30" s="48"/>
      <c r="C30" s="16" t="s">
        <v>26</v>
      </c>
      <c r="E30" s="15">
        <f>SUM('OPERADOR NOTURNO'!E30+'OPERADOR DIURNO 12X36'!E30+'OPERADOR NOTURNO 12X36'!E30+'OPERADOR DIURNO'!E31+'SUPERVISOR DIURNO'!E31+'SUPERVISOR NOTURNO'!E30+'SUPERVISOR DIURNO 12X36'!E30+'SUPERVISOR NOTURNO 12X36'!E30+'GERENTE DE OPERAÇÕES DIURNO'!E30)</f>
        <v>0</v>
      </c>
    </row>
    <row r="31" spans="2:9" s="49" customFormat="1" x14ac:dyDescent="0.25">
      <c r="B31" s="48"/>
      <c r="E31" s="73"/>
    </row>
    <row r="32" spans="2:9" x14ac:dyDescent="0.25">
      <c r="B32" s="46" t="s">
        <v>40</v>
      </c>
      <c r="C32" s="46"/>
      <c r="D32" s="46"/>
      <c r="E32" s="46"/>
    </row>
    <row r="33" spans="2:5" x14ac:dyDescent="0.25">
      <c r="B33" s="12" t="s">
        <v>41</v>
      </c>
      <c r="C33" s="13"/>
      <c r="D33" s="3" t="s">
        <v>10</v>
      </c>
      <c r="E33" s="14" t="s">
        <v>11</v>
      </c>
    </row>
    <row r="34" spans="2:5" x14ac:dyDescent="0.25">
      <c r="B34" s="12" t="s">
        <v>12</v>
      </c>
      <c r="C34" s="13" t="s">
        <v>42</v>
      </c>
      <c r="D34" s="19">
        <v>0.2</v>
      </c>
      <c r="E34" s="15">
        <f>SUM('OPERADOR NOTURNO'!E34+'OPERADOR DIURNO 12X36'!E34+'OPERADOR NOTURNO 12X36'!E34+'OPERADOR DIURNO'!E35+'SUPERVISOR DIURNO'!E35+'SUPERVISOR NOTURNO'!E34+'SUPERVISOR DIURNO 12X36'!E34+'SUPERVISOR NOTURNO 12X36'!E34+'GERENTE DE OPERAÇÕES DIURNO'!E34)</f>
        <v>118537.45998254546</v>
      </c>
    </row>
    <row r="35" spans="2:5" x14ac:dyDescent="0.25">
      <c r="B35" s="12" t="s">
        <v>14</v>
      </c>
      <c r="C35" s="13" t="s">
        <v>43</v>
      </c>
      <c r="D35" s="19">
        <v>1.4999999999999999E-2</v>
      </c>
      <c r="E35" s="15">
        <f>SUM('OPERADOR NOTURNO'!E35+'OPERADOR DIURNO 12X36'!E35+'OPERADOR NOTURNO 12X36'!E35+'OPERADOR DIURNO'!E36+'SUPERVISOR DIURNO'!E36+'SUPERVISOR NOTURNO'!E35+'SUPERVISOR DIURNO 12X36'!E35+'SUPERVISOR NOTURNO 12X36'!E35+'GERENTE DE OPERAÇÕES DIURNO'!E35)</f>
        <v>8890.3094986909073</v>
      </c>
    </row>
    <row r="36" spans="2:5" x14ac:dyDescent="0.25">
      <c r="B36" s="12" t="s">
        <v>16</v>
      </c>
      <c r="C36" s="13" t="s">
        <v>44</v>
      </c>
      <c r="D36" s="19">
        <v>0.01</v>
      </c>
      <c r="E36" s="15">
        <f>SUM('OPERADOR NOTURNO'!E36+'OPERADOR DIURNO 12X36'!E36+'OPERADOR NOTURNO 12X36'!E36+'OPERADOR DIURNO'!E37+'SUPERVISOR DIURNO'!E37+'SUPERVISOR NOTURNO'!E36+'SUPERVISOR DIURNO 12X36'!E36+'SUPERVISOR NOTURNO 12X36'!E36+'GERENTE DE OPERAÇÕES DIURNO'!E36)</f>
        <v>5926.872999127273</v>
      </c>
    </row>
    <row r="37" spans="2:5" x14ac:dyDescent="0.25">
      <c r="B37" s="12" t="s">
        <v>18</v>
      </c>
      <c r="C37" s="13" t="s">
        <v>45</v>
      </c>
      <c r="D37" s="19">
        <v>2E-3</v>
      </c>
      <c r="E37" s="15">
        <f>SUM('OPERADOR NOTURNO'!E37+'OPERADOR DIURNO 12X36'!E37+'OPERADOR NOTURNO 12X36'!E37+'OPERADOR DIURNO'!E38+'SUPERVISOR DIURNO'!E38+'SUPERVISOR NOTURNO'!E37+'SUPERVISOR DIURNO 12X36'!E37+'SUPERVISOR NOTURNO 12X36'!E37+'GERENTE DE OPERAÇÕES DIURNO'!E37)</f>
        <v>1185.3745998254544</v>
      </c>
    </row>
    <row r="38" spans="2:5" x14ac:dyDescent="0.25">
      <c r="B38" s="12" t="s">
        <v>20</v>
      </c>
      <c r="C38" s="13" t="s">
        <v>46</v>
      </c>
      <c r="D38" s="19">
        <v>2.5000000000000001E-2</v>
      </c>
      <c r="E38" s="15">
        <f>SUM('OPERADOR NOTURNO'!E38+'OPERADOR DIURNO 12X36'!E38+'OPERADOR NOTURNO 12X36'!E38+'OPERADOR DIURNO'!E39+'SUPERVISOR DIURNO'!E39+'SUPERVISOR NOTURNO'!E38+'SUPERVISOR DIURNO 12X36'!E38+'SUPERVISOR NOTURNO 12X36'!E38+'GERENTE DE OPERAÇÕES DIURNO'!E38)</f>
        <v>14817.182497818183</v>
      </c>
    </row>
    <row r="39" spans="2:5" x14ac:dyDescent="0.25">
      <c r="B39" s="12" t="s">
        <v>22</v>
      </c>
      <c r="C39" s="13" t="s">
        <v>47</v>
      </c>
      <c r="D39" s="19">
        <v>0.08</v>
      </c>
      <c r="E39" s="15">
        <f>SUM('OPERADOR NOTURNO'!E39+'OPERADOR DIURNO 12X36'!E39+'OPERADOR NOTURNO 12X36'!E39+'OPERADOR DIURNO'!E40+'SUPERVISOR DIURNO'!E40+'SUPERVISOR NOTURNO'!E39+'SUPERVISOR DIURNO 12X36'!E39+'SUPERVISOR NOTURNO 12X36'!E39+'GERENTE DE OPERAÇÕES DIURNO'!E39)</f>
        <v>47414.983993018184</v>
      </c>
    </row>
    <row r="40" spans="2:5" x14ac:dyDescent="0.25">
      <c r="B40" s="12" t="s">
        <v>24</v>
      </c>
      <c r="C40" s="13" t="s">
        <v>48</v>
      </c>
      <c r="D40" s="19">
        <v>0.03</v>
      </c>
      <c r="E40" s="15">
        <f>SUM('OPERADOR NOTURNO'!E40+'OPERADOR DIURNO 12X36'!E40+'OPERADOR NOTURNO 12X36'!E40+'OPERADOR DIURNO'!E41+'SUPERVISOR DIURNO'!E41+'SUPERVISOR NOTURNO'!E40+'SUPERVISOR DIURNO 12X36'!E40+'SUPERVISOR NOTURNO 12X36'!E40+'GERENTE DE OPERAÇÕES DIURNO'!E40)</f>
        <v>17780.618997381815</v>
      </c>
    </row>
    <row r="41" spans="2:5" x14ac:dyDescent="0.25">
      <c r="B41" s="12" t="s">
        <v>49</v>
      </c>
      <c r="C41" s="13" t="s">
        <v>50</v>
      </c>
      <c r="D41" s="19">
        <v>6.0000000000000001E-3</v>
      </c>
      <c r="E41" s="15">
        <f>SUM('OPERADOR NOTURNO'!E41+'OPERADOR DIURNO 12X36'!E41+'OPERADOR NOTURNO 12X36'!E41+'OPERADOR DIURNO'!E42+'SUPERVISOR DIURNO'!E42+'SUPERVISOR NOTURNO'!E41+'SUPERVISOR DIURNO 12X36'!E41+'SUPERVISOR NOTURNO 12X36'!E41+'GERENTE DE OPERAÇÕES DIURNO'!E41)</f>
        <v>3556.1237994763633</v>
      </c>
    </row>
    <row r="42" spans="2:5" x14ac:dyDescent="0.25">
      <c r="B42" s="48"/>
      <c r="C42" s="16" t="s">
        <v>51</v>
      </c>
      <c r="D42" s="34">
        <f>SUM(D34:D41)</f>
        <v>0.3680000000000001</v>
      </c>
      <c r="E42" s="17">
        <f>SUM(E34:E41)</f>
        <v>218108.92636788366</v>
      </c>
    </row>
    <row r="43" spans="2:5" s="49" customFormat="1" x14ac:dyDescent="0.25">
      <c r="B43" s="48"/>
      <c r="E43" s="73"/>
    </row>
    <row r="44" spans="2:5" x14ac:dyDescent="0.25">
      <c r="B44" s="12" t="s">
        <v>52</v>
      </c>
      <c r="C44" s="16" t="s">
        <v>53</v>
      </c>
      <c r="D44" s="3" t="s">
        <v>10</v>
      </c>
      <c r="E44" s="14" t="s">
        <v>11</v>
      </c>
    </row>
    <row r="45" spans="2:5" x14ac:dyDescent="0.25">
      <c r="B45" s="12" t="s">
        <v>12</v>
      </c>
      <c r="C45" s="13" t="s">
        <v>54</v>
      </c>
      <c r="D45" s="19">
        <v>8.3299999999999999E-2</v>
      </c>
      <c r="E45" s="15">
        <f>SUM('OPERADOR NOTURNO'!E45+'OPERADOR DIURNO 12X36'!E45+'OPERADOR NOTURNO 12X36'!E45+'OPERADOR DIURNO'!E46+'SUPERVISOR DIURNO'!E46+'SUPERVISOR NOTURNO'!E45+'SUPERVISOR DIURNO 12X36'!E45+'SUPERVISOR NOTURNO 12X36'!E45+'GERENTE DE OPERAÇÕES DIURNO'!E45)</f>
        <v>49370.852082730176</v>
      </c>
    </row>
    <row r="46" spans="2:5" x14ac:dyDescent="0.25">
      <c r="B46" s="12" t="s">
        <v>14</v>
      </c>
      <c r="C46" s="13" t="s">
        <v>55</v>
      </c>
      <c r="D46" s="19">
        <v>4.1799999999999997E-2</v>
      </c>
      <c r="E46" s="15">
        <f>SUM('OPERADOR NOTURNO'!E46+'OPERADOR DIURNO 12X36'!E46+'OPERADOR NOTURNO 12X36'!E46+'OPERADOR DIURNO'!E47+'SUPERVISOR DIURNO'!E47+'SUPERVISOR NOTURNO'!E46+'SUPERVISOR DIURNO 12X36'!E46+'SUPERVISOR NOTURNO 12X36'!E46+'GERENTE DE OPERAÇÕES DIURNO'!E46)</f>
        <v>24774.329136351997</v>
      </c>
    </row>
    <row r="47" spans="2:5" x14ac:dyDescent="0.25">
      <c r="B47" s="48"/>
      <c r="C47" s="16" t="s">
        <v>56</v>
      </c>
      <c r="D47" s="19">
        <f>D45+D46</f>
        <v>0.12509999999999999</v>
      </c>
      <c r="E47" s="17">
        <f>SUM(E45:E46)</f>
        <v>74145.18121908218</v>
      </c>
    </row>
    <row r="48" spans="2:5" s="49" customFormat="1" x14ac:dyDescent="0.25">
      <c r="B48" s="48"/>
      <c r="E48" s="73"/>
    </row>
    <row r="49" spans="2:5" s="49" customFormat="1" x14ac:dyDescent="0.25">
      <c r="B49" s="48"/>
      <c r="E49" s="73"/>
    </row>
    <row r="50" spans="2:5" x14ac:dyDescent="0.25">
      <c r="B50" s="12" t="s">
        <v>57</v>
      </c>
      <c r="C50" s="16" t="s">
        <v>58</v>
      </c>
      <c r="D50" s="3" t="s">
        <v>10</v>
      </c>
      <c r="E50" s="14" t="s">
        <v>11</v>
      </c>
    </row>
    <row r="51" spans="2:5" x14ac:dyDescent="0.25">
      <c r="B51" s="12" t="s">
        <v>12</v>
      </c>
      <c r="C51" s="13" t="s">
        <v>59</v>
      </c>
      <c r="D51" s="19">
        <v>1E-3</v>
      </c>
      <c r="E51" s="15">
        <f>SUM('OPERADOR NOTURNO'!E51+'OPERADOR DIURNO 12X36'!E51+'OPERADOR NOTURNO 12X36'!E51+'OPERADOR DIURNO'!E52+'SUPERVISOR DIURNO'!E52+'SUPERVISOR NOTURNO'!E51+'SUPERVISOR DIURNO 12X36'!E51+'SUPERVISOR NOTURNO 12X36'!E51+'GERENTE DE OPERAÇÕES DIURNO'!E51)</f>
        <v>59.268729991272735</v>
      </c>
    </row>
    <row r="52" spans="2:5" x14ac:dyDescent="0.25">
      <c r="B52" s="12" t="s">
        <v>14</v>
      </c>
      <c r="C52" s="13" t="s">
        <v>55</v>
      </c>
      <c r="D52" s="19">
        <v>1E-4</v>
      </c>
      <c r="E52" s="15">
        <f>SUM('OPERADOR NOTURNO'!E52+'OPERADOR DIURNO 12X36'!E52+'OPERADOR NOTURNO 12X36'!E52+'OPERADOR DIURNO'!E53+'SUPERVISOR DIURNO'!E53+'SUPERVISOR NOTURNO'!E52+'SUPERVISOR DIURNO 12X36'!E52+'SUPERVISOR NOTURNO 12X36'!E52+'GERENTE DE OPERAÇÕES DIURNO'!E52)</f>
        <v>651.95602990400016</v>
      </c>
    </row>
    <row r="53" spans="2:5" x14ac:dyDescent="0.25">
      <c r="B53" s="9"/>
      <c r="C53" s="16" t="s">
        <v>60</v>
      </c>
      <c r="D53" s="19">
        <f>D52+D51</f>
        <v>1.1000000000000001E-3</v>
      </c>
      <c r="E53" s="17">
        <f>SUM(E51:E52)</f>
        <v>711.22475989527288</v>
      </c>
    </row>
    <row r="54" spans="2:5" x14ac:dyDescent="0.25">
      <c r="B54" s="9"/>
      <c r="E54" s="11"/>
    </row>
    <row r="55" spans="2:5" x14ac:dyDescent="0.25">
      <c r="B55" s="12" t="s">
        <v>61</v>
      </c>
      <c r="C55" s="16" t="s">
        <v>62</v>
      </c>
      <c r="D55" s="3" t="s">
        <v>10</v>
      </c>
      <c r="E55" s="14" t="s">
        <v>11</v>
      </c>
    </row>
    <row r="56" spans="2:5" x14ac:dyDescent="0.25">
      <c r="B56" s="12" t="s">
        <v>12</v>
      </c>
      <c r="C56" s="13" t="s">
        <v>63</v>
      </c>
      <c r="D56" s="19">
        <v>4.1999999999999997E-3</v>
      </c>
      <c r="E56" s="15">
        <f>SUM('OPERADOR NOTURNO'!E55+'OPERADOR DIURNO 12X36'!E55+'OPERADOR NOTURNO 12X36'!E55+'OPERADOR DIURNO'!E56+'SUPERVISOR DIURNO'!E56+'SUPERVISOR NOTURNO'!E55+'SUPERVISOR DIURNO 12X36'!E55+'SUPERVISOR NOTURNO 12X36'!E55+'GERENTE DE OPERAÇÕES DIURNO'!E55)</f>
        <v>2489.2866596334543</v>
      </c>
    </row>
    <row r="57" spans="2:5" x14ac:dyDescent="0.25">
      <c r="B57" s="12" t="s">
        <v>14</v>
      </c>
      <c r="C57" s="13" t="s">
        <v>64</v>
      </c>
      <c r="D57" s="19">
        <v>2.9999999999999997E-4</v>
      </c>
      <c r="E57" s="15">
        <f>SUM('OPERADOR NOTURNO'!E56+'OPERADOR DIURNO 12X36'!E56+'OPERADOR NOTURNO 12X36'!E56+'OPERADOR DIURNO'!E57+'SUPERVISOR DIURNO'!E57+'SUPERVISOR NOTURNO'!E56+'SUPERVISOR DIURNO 12X36'!E56+'SUPERVISOR NOTURNO 12X36'!E56+'GERENTE DE OPERAÇÕES DIURNO'!E56)</f>
        <v>177.80618997381816</v>
      </c>
    </row>
    <row r="58" spans="2:5" x14ac:dyDescent="0.25">
      <c r="B58" s="12" t="s">
        <v>16</v>
      </c>
      <c r="C58" s="13" t="s">
        <v>65</v>
      </c>
      <c r="D58" s="19">
        <v>2.1499999999999998E-2</v>
      </c>
      <c r="E58" s="15">
        <f>SUM('OPERADOR NOTURNO'!E57+'OPERADOR DIURNO 12X36'!E57+'OPERADOR NOTURNO 12X36'!E57+'OPERADOR DIURNO'!E58+'SUPERVISOR DIURNO'!E58+'SUPERVISOR NOTURNO'!E57+'SUPERVISOR DIURNO 12X36'!E57+'SUPERVISOR NOTURNO 12X36'!E57+'GERENTE DE OPERAÇÕES DIURNO'!E57)</f>
        <v>12742.776948123637</v>
      </c>
    </row>
    <row r="59" spans="2:5" x14ac:dyDescent="0.25">
      <c r="B59" s="12" t="s">
        <v>18</v>
      </c>
      <c r="C59" s="13" t="s">
        <v>66</v>
      </c>
      <c r="D59" s="19">
        <v>1.9400000000000001E-2</v>
      </c>
      <c r="E59" s="15">
        <f>SUM('OPERADOR NOTURNO'!E58+'OPERADOR DIURNO 12X36'!E58+'OPERADOR NOTURNO 12X36'!E58+'OPERADOR DIURNO'!E59+'SUPERVISOR DIURNO'!E59+'SUPERVISOR NOTURNO'!E58+'SUPERVISOR DIURNO 12X36'!E58+'SUPERVISOR NOTURNO 12X36'!E58+'GERENTE DE OPERAÇÕES DIURNO'!E58)</f>
        <v>11498.133618306911</v>
      </c>
    </row>
    <row r="60" spans="2:5" x14ac:dyDescent="0.25">
      <c r="B60" s="12" t="s">
        <v>20</v>
      </c>
      <c r="C60" s="13" t="s">
        <v>55</v>
      </c>
      <c r="D60" s="19">
        <v>7.1000000000000004E-3</v>
      </c>
      <c r="E60" s="15">
        <f>SUM('OPERADOR NOTURNO'!E59+'OPERADOR DIURNO 12X36'!E59+'OPERADOR NOTURNO 12X36'!E59+'OPERADOR DIURNO'!E60+'SUPERVISOR DIURNO'!E60+'SUPERVISOR NOTURNO'!E59+'SUPERVISOR DIURNO 12X36'!E59+'SUPERVISOR NOTURNO 12X36'!E59+'GERENTE DE OPERAÇÕES DIURNO'!E59)</f>
        <v>4208.0798293803637</v>
      </c>
    </row>
    <row r="61" spans="2:5" x14ac:dyDescent="0.25">
      <c r="B61" s="12" t="s">
        <v>22</v>
      </c>
      <c r="C61" s="13" t="s">
        <v>65</v>
      </c>
      <c r="D61" s="19">
        <v>2.1499999999999998E-2</v>
      </c>
      <c r="E61" s="15">
        <f>SUM('OPERADOR NOTURNO'!E60+'OPERADOR DIURNO 12X36'!E60+'OPERADOR NOTURNO 12X36'!E60+'OPERADOR DIURNO'!E61+'SUPERVISOR DIURNO'!E61+'SUPERVISOR NOTURNO'!E60+'SUPERVISOR DIURNO 12X36'!E60+'SUPERVISOR NOTURNO 12X36'!E60+'GERENTE DE OPERAÇÕES DIURNO'!E60)</f>
        <v>12742.776948123637</v>
      </c>
    </row>
    <row r="62" spans="2:5" x14ac:dyDescent="0.25">
      <c r="B62" s="9"/>
      <c r="C62" s="16" t="s">
        <v>67</v>
      </c>
      <c r="D62" s="19">
        <f>SUM(D56:D61)</f>
        <v>7.3999999999999996E-2</v>
      </c>
      <c r="E62" s="17">
        <f>SUM(E56:E61)</f>
        <v>43858.860193541819</v>
      </c>
    </row>
    <row r="63" spans="2:5" x14ac:dyDescent="0.25">
      <c r="B63" s="9"/>
      <c r="E63" s="11"/>
    </row>
    <row r="64" spans="2:5" x14ac:dyDescent="0.25">
      <c r="B64" s="12" t="s">
        <v>68</v>
      </c>
      <c r="C64" s="16" t="s">
        <v>69</v>
      </c>
      <c r="D64" s="3" t="s">
        <v>10</v>
      </c>
      <c r="E64" s="14" t="s">
        <v>11</v>
      </c>
    </row>
    <row r="65" spans="2:5" x14ac:dyDescent="0.25">
      <c r="B65" s="12" t="s">
        <v>12</v>
      </c>
      <c r="C65" s="13" t="s">
        <v>70</v>
      </c>
      <c r="D65" s="19">
        <v>9.0749999999999997E-2</v>
      </c>
      <c r="E65" s="15">
        <f>SUM('OPERADOR NOTURNO'!E64+'OPERADOR DIURNO 12X36'!E64+'OPERADOR NOTURNO 12X36'!E64+'OPERADOR DIURNO'!E65+'SUPERVISOR DIURNO'!E65+'SUPERVISOR NOTURNO'!E64+'SUPERVISOR DIURNO 12X36'!E64+'SUPERVISOR NOTURNO 12X36'!E64+'GERENTE DE OPERAÇÕES DIURNO'!E64)</f>
        <v>53786.37246708</v>
      </c>
    </row>
    <row r="66" spans="2:5" x14ac:dyDescent="0.25">
      <c r="B66" s="12" t="s">
        <v>14</v>
      </c>
      <c r="C66" s="13" t="s">
        <v>71</v>
      </c>
      <c r="D66" s="19">
        <v>1.66E-2</v>
      </c>
      <c r="E66" s="15">
        <f>SUM('OPERADOR NOTURNO'!E65+'OPERADOR DIURNO 12X36'!E65+'OPERADOR NOTURNO 12X36'!E65+'OPERADOR DIURNO'!E66+'SUPERVISOR DIURNO'!E66+'SUPERVISOR NOTURNO'!E65+'SUPERVISOR DIURNO 12X36'!E65+'SUPERVISOR NOTURNO 12X36'!E65+'GERENTE DE OPERAÇÕES DIURNO'!E65)</f>
        <v>9838.6091785512726</v>
      </c>
    </row>
    <row r="67" spans="2:5" x14ac:dyDescent="0.25">
      <c r="B67" s="12" t="s">
        <v>16</v>
      </c>
      <c r="C67" s="13" t="s">
        <v>72</v>
      </c>
      <c r="D67" s="19">
        <v>8.0000000000000004E-4</v>
      </c>
      <c r="E67" s="15">
        <f>SUM('OPERADOR NOTURNO'!E66+'OPERADOR DIURNO 12X36'!E66+'OPERADOR NOTURNO 12X36'!E66+'OPERADOR DIURNO'!E67+'SUPERVISOR DIURNO'!E67+'SUPERVISOR NOTURNO'!E66+'SUPERVISOR DIURNO 12X36'!E66+'SUPERVISOR NOTURNO 12X36'!E66+'GERENTE DE OPERAÇÕES DIURNO'!E66)</f>
        <v>474.14983993018188</v>
      </c>
    </row>
    <row r="68" spans="2:5" x14ac:dyDescent="0.25">
      <c r="B68" s="12" t="s">
        <v>18</v>
      </c>
      <c r="C68" s="13" t="s">
        <v>73</v>
      </c>
      <c r="D68" s="19">
        <v>7.3000000000000001E-3</v>
      </c>
      <c r="E68" s="15">
        <f>SUM('OPERADOR NOTURNO'!E67+'OPERADOR DIURNO 12X36'!E67+'OPERADOR NOTURNO 12X36'!E67+'OPERADOR DIURNO'!E68+'SUPERVISOR DIURNO'!E68+'SUPERVISOR NOTURNO'!E67+'SUPERVISOR DIURNO 12X36'!E67+'SUPERVISOR NOTURNO 12X36'!E67+'GERENTE DE OPERAÇÕES DIURNO'!E67)</f>
        <v>4326.6172893629091</v>
      </c>
    </row>
    <row r="69" spans="2:5" x14ac:dyDescent="0.25">
      <c r="B69" s="12" t="s">
        <v>20</v>
      </c>
      <c r="C69" s="13" t="s">
        <v>74</v>
      </c>
      <c r="D69" s="19">
        <v>2.7000000000000001E-3</v>
      </c>
      <c r="E69" s="15">
        <f>SUM('OPERADOR NOTURNO'!E68+'OPERADOR DIURNO 12X36'!E68+'OPERADOR NOTURNO 12X36'!E68+'OPERADOR DIURNO'!E69+'SUPERVISOR DIURNO'!E69+'SUPERVISOR NOTURNO'!E68+'SUPERVISOR DIURNO 12X36'!E68+'SUPERVISOR NOTURNO 12X36'!E68+'GERENTE DE OPERAÇÕES DIURNO'!E68)</f>
        <v>1600.2557097643639</v>
      </c>
    </row>
    <row r="70" spans="2:5" x14ac:dyDescent="0.25">
      <c r="B70" s="12" t="s">
        <v>22</v>
      </c>
      <c r="C70" s="13" t="s">
        <v>35</v>
      </c>
      <c r="D70" s="19">
        <v>0</v>
      </c>
      <c r="E70" s="15">
        <f>SUM('OPERADOR NOTURNO'!E69+'OPERADOR DIURNO 12X36'!E69+'OPERADOR NOTURNO 12X36'!E69+'OPERADOR DIURNO'!E70+'SUPERVISOR DIURNO'!E70+'SUPERVISOR NOTURNO'!E69+'SUPERVISOR DIURNO 12X36'!E69+'SUPERVISOR NOTURNO 12X36'!E69+'GERENTE DE OPERAÇÕES DIURNO'!E69)</f>
        <v>0</v>
      </c>
    </row>
    <row r="71" spans="2:5" x14ac:dyDescent="0.25">
      <c r="B71" s="9"/>
      <c r="C71" s="16" t="s">
        <v>75</v>
      </c>
      <c r="D71" s="19">
        <f>SUM(D65:D70)</f>
        <v>0.11814999999999999</v>
      </c>
      <c r="E71" s="15">
        <f>SUM('OPERADOR NOTURNO'!E70+'OPERADOR DIURNO 12X36'!E70+'OPERADOR NOTURNO 12X36'!E70+'OPERADOR DIURNO'!E71+'SUPERVISOR DIURNO'!E71+'SUPERVISOR NOTURNO'!E70+'SUPERVISOR DIURNO 12X36'!E70+'SUPERVISOR NOTURNO 12X36'!E70+'GERENTE DE OPERAÇÕES DIURNO'!E70)</f>
        <v>70026.004484688718</v>
      </c>
    </row>
    <row r="72" spans="2:5" x14ac:dyDescent="0.25">
      <c r="B72" s="9"/>
      <c r="C72" s="16" t="s">
        <v>55</v>
      </c>
      <c r="E72" s="17">
        <f>E71*36.8%</f>
        <v>25769.569650365447</v>
      </c>
    </row>
    <row r="73" spans="2:5" x14ac:dyDescent="0.25">
      <c r="B73" s="9"/>
      <c r="C73" s="16" t="s">
        <v>76</v>
      </c>
      <c r="E73" s="17">
        <f>SUM(E71:E72)</f>
        <v>95795.574135054165</v>
      </c>
    </row>
    <row r="74" spans="2:5" x14ac:dyDescent="0.25">
      <c r="B74" s="9"/>
      <c r="E74" s="11"/>
    </row>
    <row r="75" spans="2:5" x14ac:dyDescent="0.25">
      <c r="B75" s="20" t="s">
        <v>102</v>
      </c>
      <c r="C75" s="21"/>
      <c r="D75" s="22"/>
      <c r="E75" s="15" t="s">
        <v>11</v>
      </c>
    </row>
    <row r="76" spans="2:5" x14ac:dyDescent="0.25">
      <c r="B76" s="12" t="s">
        <v>41</v>
      </c>
      <c r="C76" s="23" t="s">
        <v>78</v>
      </c>
      <c r="D76" s="22"/>
      <c r="E76" s="15">
        <f>SUM('OPERADOR NOTURNO'!E75+'OPERADOR DIURNO 12X36'!E75+'OPERADOR NOTURNO 12X36'!E75+'OPERADOR DIURNO'!E76+'SUPERVISOR DIURNO'!E76+'SUPERVISOR NOTURNO'!E75+'SUPERVISOR DIURNO 12X36'!E75+'SUPERVISOR NOTURNO 12X36'!E75+'GERENTE DE OPERAÇÕES DIURNO'!E75)</f>
        <v>218108.92636788363</v>
      </c>
    </row>
    <row r="77" spans="2:5" x14ac:dyDescent="0.25">
      <c r="B77" s="12" t="s">
        <v>52</v>
      </c>
      <c r="C77" s="23" t="s">
        <v>79</v>
      </c>
      <c r="D77" s="22"/>
      <c r="E77" s="15">
        <f>SUM('OPERADOR NOTURNO'!E76+'OPERADOR DIURNO 12X36'!E76+'OPERADOR NOTURNO 12X36'!E76+'OPERADOR DIURNO'!E77+'SUPERVISOR DIURNO'!E77+'SUPERVISOR NOTURNO'!E76+'SUPERVISOR DIURNO 12X36'!E76+'SUPERVISOR NOTURNO 12X36'!E76+'GERENTE DE OPERAÇÕES DIURNO'!E76)</f>
        <v>74145.181219082166</v>
      </c>
    </row>
    <row r="78" spans="2:5" x14ac:dyDescent="0.25">
      <c r="B78" s="12" t="s">
        <v>57</v>
      </c>
      <c r="C78" s="23" t="s">
        <v>80</v>
      </c>
      <c r="D78" s="22"/>
      <c r="E78" s="15">
        <f>SUM('OPERADOR NOTURNO'!E77+'OPERADOR DIURNO 12X36'!E77+'OPERADOR NOTURNO 12X36'!E77+'OPERADOR DIURNO'!E78+'SUPERVISOR DIURNO'!E78+'SUPERVISOR NOTURNO'!E77+'SUPERVISOR DIURNO 12X36'!E77+'SUPERVISOR NOTURNO 12X36'!E77+'GERENTE DE OPERAÇÕES DIURNO'!E77)</f>
        <v>651.95602990400016</v>
      </c>
    </row>
    <row r="79" spans="2:5" x14ac:dyDescent="0.25">
      <c r="B79" s="12" t="s">
        <v>61</v>
      </c>
      <c r="C79" s="23" t="s">
        <v>81</v>
      </c>
      <c r="D79" s="22"/>
      <c r="E79" s="15">
        <f>SUM('OPERADOR NOTURNO'!E78+'OPERADOR DIURNO 12X36'!E78+'OPERADOR NOTURNO 12X36'!E78+'OPERADOR DIURNO'!E79+'SUPERVISOR DIURNO'!E79+'SUPERVISOR NOTURNO'!E78+'SUPERVISOR DIURNO 12X36'!E78+'SUPERVISOR NOTURNO 12X36'!E78+'GERENTE DE OPERAÇÕES DIURNO'!E78)</f>
        <v>43858.860193541812</v>
      </c>
    </row>
    <row r="80" spans="2:5" x14ac:dyDescent="0.25">
      <c r="B80" s="12" t="s">
        <v>68</v>
      </c>
      <c r="C80" s="23" t="s">
        <v>82</v>
      </c>
      <c r="D80" s="22"/>
      <c r="E80" s="15">
        <f>SUM('OPERADOR NOTURNO'!E79+'OPERADOR DIURNO 12X36'!E79+'OPERADOR NOTURNO 12X36'!E79+'OPERADOR DIURNO'!E80+'SUPERVISOR DIURNO'!E80+'SUPERVISOR NOTURNO'!E79+'SUPERVISOR DIURNO 12X36'!E79+'SUPERVISOR NOTURNO 12X36'!E79+'GERENTE DE OPERAÇÕES DIURNO'!E79)</f>
        <v>95795.574135054179</v>
      </c>
    </row>
    <row r="81" spans="2:5" x14ac:dyDescent="0.25">
      <c r="B81" s="12" t="s">
        <v>83</v>
      </c>
      <c r="C81" s="23" t="s">
        <v>35</v>
      </c>
      <c r="D81" s="22"/>
      <c r="E81" s="15">
        <f>SUM('OPERADOR NOTURNO'!E80+'OPERADOR DIURNO 12X36'!E80+'OPERADOR NOTURNO 12X36'!E80+'OPERADOR DIURNO'!E81+'SUPERVISOR DIURNO'!E81+'SUPERVISOR NOTURNO'!E80+'SUPERVISOR DIURNO 12X36'!E80+'SUPERVISOR NOTURNO 12X36'!E80+'GERENTE DE OPERAÇÕES DIURNO'!E80)</f>
        <v>0</v>
      </c>
    </row>
    <row r="82" spans="2:5" x14ac:dyDescent="0.25">
      <c r="B82" s="9"/>
      <c r="C82" s="16" t="s">
        <v>84</v>
      </c>
      <c r="E82" s="18">
        <f>SUM(E76:E81)</f>
        <v>432560.49794546579</v>
      </c>
    </row>
    <row r="83" spans="2:5" x14ac:dyDescent="0.25">
      <c r="B83" s="9"/>
      <c r="C83" s="5"/>
      <c r="E83" s="11"/>
    </row>
    <row r="84" spans="2:5" x14ac:dyDescent="0.25">
      <c r="B84" s="9"/>
      <c r="C84" s="16" t="s">
        <v>85</v>
      </c>
      <c r="E84" s="17">
        <f>SUM(E12+E22+E30+E82)</f>
        <v>1214278.037858193</v>
      </c>
    </row>
    <row r="85" spans="2:5" x14ac:dyDescent="0.25">
      <c r="B85" s="9"/>
      <c r="E85" s="11"/>
    </row>
    <row r="86" spans="2:5" x14ac:dyDescent="0.25">
      <c r="B86" s="12"/>
      <c r="C86" s="16" t="s">
        <v>86</v>
      </c>
      <c r="D86" s="3" t="s">
        <v>10</v>
      </c>
      <c r="E86" s="14" t="s">
        <v>11</v>
      </c>
    </row>
    <row r="87" spans="2:5" x14ac:dyDescent="0.25">
      <c r="B87" s="24" t="s">
        <v>12</v>
      </c>
      <c r="C87" s="25" t="s">
        <v>87</v>
      </c>
      <c r="D87" s="69"/>
      <c r="E87" s="15">
        <f>SUM('OPERADOR NOTURNO'!E86+'OPERADOR DIURNO 12X36'!E86+'OPERADOR NOTURNO 12X36'!E86+'OPERADOR DIURNO'!E87+'SUPERVISOR DIURNO'!E87+'SUPERVISOR NOTURNO'!E86+'SUPERVISOR DIURNO 12X36'!E86+'SUPERVISOR NOTURNO 12X36'!E86+'GERENTE DE OPERAÇÕES DIURNO'!E86)</f>
        <v>0</v>
      </c>
    </row>
    <row r="88" spans="2:5" x14ac:dyDescent="0.25">
      <c r="B88" s="24" t="s">
        <v>14</v>
      </c>
      <c r="C88" s="25" t="s">
        <v>88</v>
      </c>
      <c r="D88" s="70"/>
      <c r="E88" s="15">
        <f>SUM('OPERADOR NOTURNO'!E87+'OPERADOR DIURNO 12X36'!E87+'OPERADOR NOTURNO 12X36'!E87+'OPERADOR DIURNO'!E88+'SUPERVISOR DIURNO'!E88+'SUPERVISOR NOTURNO'!E87+'SUPERVISOR DIURNO 12X36'!E87+'SUPERVISOR NOTURNO 12X36'!E87+'GERENTE DE OPERAÇÕES DIURNO'!E87)</f>
        <v>0</v>
      </c>
    </row>
    <row r="89" spans="2:5" x14ac:dyDescent="0.25">
      <c r="B89" s="12" t="s">
        <v>16</v>
      </c>
      <c r="C89" s="13" t="s">
        <v>89</v>
      </c>
      <c r="D89" s="71"/>
      <c r="E89" s="15">
        <f>SUM('OPERADOR NOTURNO'!E88+'OPERADOR DIURNO 12X36'!E88+'OPERADOR NOTURNO 12X36'!E88+'OPERADOR DIURNO'!E89+'SUPERVISOR DIURNO'!E89+'SUPERVISOR NOTURNO'!E88+'SUPERVISOR DIURNO 12X36'!E88+'SUPERVISOR NOTURNO 12X36'!E88+'GERENTE DE OPERAÇÕES DIURNO'!E88)</f>
        <v>0</v>
      </c>
    </row>
    <row r="90" spans="2:5" x14ac:dyDescent="0.25">
      <c r="B90" s="24" t="s">
        <v>18</v>
      </c>
      <c r="C90" s="25" t="s">
        <v>90</v>
      </c>
      <c r="D90" s="72">
        <v>6.4999999999999997E-3</v>
      </c>
      <c r="E90" s="15">
        <f>SUM('OPERADOR NOTURNO'!E89+'OPERADOR DIURNO 12X36'!E89+'OPERADOR NOTURNO 12X36'!E89+'OPERADOR DIURNO'!E90+'SUPERVISOR DIURNO'!E90+'SUPERVISOR NOTURNO'!E89+'SUPERVISOR DIURNO 12X36'!E89+'SUPERVISOR NOTURNO 12X36'!E89+'GERENTE DE OPERAÇÕES DIURNO'!E89)</f>
        <v>7892.8072460782532</v>
      </c>
    </row>
    <row r="91" spans="2:5" x14ac:dyDescent="0.25">
      <c r="B91" s="24" t="s">
        <v>20</v>
      </c>
      <c r="C91" s="25" t="s">
        <v>91</v>
      </c>
      <c r="D91" s="72">
        <v>0.03</v>
      </c>
      <c r="E91" s="15">
        <f>SUM('OPERADOR NOTURNO'!E90+'OPERADOR DIURNO 12X36'!E90+'OPERADOR NOTURNO 12X36'!E90+'OPERADOR DIURNO'!E91+'SUPERVISOR DIURNO'!E91+'SUPERVISOR NOTURNO'!E90+'SUPERVISOR DIURNO 12X36'!E90+'SUPERVISOR NOTURNO 12X36'!E90+'GERENTE DE OPERAÇÕES DIURNO'!E90)</f>
        <v>36428.341135745788</v>
      </c>
    </row>
    <row r="92" spans="2:5" x14ac:dyDescent="0.25">
      <c r="B92" s="24" t="s">
        <v>22</v>
      </c>
      <c r="C92" s="25" t="s">
        <v>92</v>
      </c>
      <c r="D92" s="72">
        <v>0.05</v>
      </c>
      <c r="E92" s="15">
        <f>SUM('OPERADOR NOTURNO'!E91+'OPERADOR DIURNO 12X36'!E91+'OPERADOR NOTURNO 12X36'!E91+'OPERADOR DIURNO'!E92+'SUPERVISOR DIURNO'!E92+'SUPERVISOR NOTURNO'!E91+'SUPERVISOR DIURNO 12X36'!E91+'SUPERVISOR NOTURNO 12X36'!E91+'GERENTE DE OPERAÇÕES DIURNO'!E91)</f>
        <v>60713.901892909649</v>
      </c>
    </row>
    <row r="93" spans="2:5" x14ac:dyDescent="0.25">
      <c r="B93" s="9"/>
      <c r="C93" s="16" t="s">
        <v>84</v>
      </c>
      <c r="E93" s="17">
        <f>SUM(E87:E92)</f>
        <v>105035.05027473369</v>
      </c>
    </row>
    <row r="94" spans="2:5" x14ac:dyDescent="0.25">
      <c r="B94" s="9"/>
      <c r="E94" s="11"/>
    </row>
    <row r="95" spans="2:5" x14ac:dyDescent="0.25">
      <c r="B95" s="9"/>
      <c r="E95" s="11"/>
    </row>
    <row r="96" spans="2:5" x14ac:dyDescent="0.25">
      <c r="B96" s="9"/>
      <c r="C96" s="27" t="s">
        <v>93</v>
      </c>
      <c r="D96" s="22"/>
      <c r="E96" s="28" t="s">
        <v>11</v>
      </c>
    </row>
    <row r="97" spans="2:9" x14ac:dyDescent="0.25">
      <c r="B97" s="9"/>
      <c r="C97" s="23" t="s">
        <v>94</v>
      </c>
      <c r="D97" s="22"/>
      <c r="E97" s="15">
        <f>E12</f>
        <v>592687.29991272732</v>
      </c>
    </row>
    <row r="98" spans="2:9" x14ac:dyDescent="0.25">
      <c r="B98" s="9"/>
      <c r="C98" s="23" t="s">
        <v>95</v>
      </c>
      <c r="D98" s="22"/>
      <c r="E98" s="15">
        <f>E22</f>
        <v>189030.24000000002</v>
      </c>
    </row>
    <row r="99" spans="2:9" x14ac:dyDescent="0.25">
      <c r="B99" s="9"/>
      <c r="C99" s="23" t="s">
        <v>96</v>
      </c>
      <c r="D99" s="22"/>
      <c r="E99" s="15">
        <f>E30</f>
        <v>0</v>
      </c>
    </row>
    <row r="100" spans="2:9" x14ac:dyDescent="0.25">
      <c r="B100" s="9"/>
      <c r="C100" s="23" t="s">
        <v>97</v>
      </c>
      <c r="D100" s="22"/>
      <c r="E100" s="15">
        <f>E82</f>
        <v>432560.49794546579</v>
      </c>
    </row>
    <row r="101" spans="2:9" x14ac:dyDescent="0.25">
      <c r="B101" s="9"/>
      <c r="C101" s="23" t="s">
        <v>98</v>
      </c>
      <c r="D101" s="22"/>
      <c r="E101" s="15">
        <f>SUM(E97:E100)</f>
        <v>1214278.037858193</v>
      </c>
    </row>
    <row r="102" spans="2:9" x14ac:dyDescent="0.25">
      <c r="B102" s="9"/>
      <c r="C102" s="23" t="s">
        <v>99</v>
      </c>
      <c r="D102" s="22"/>
      <c r="E102" s="15">
        <f>E93</f>
        <v>105035.05027473369</v>
      </c>
    </row>
    <row r="103" spans="2:9" x14ac:dyDescent="0.25">
      <c r="B103" s="9"/>
      <c r="C103" s="29" t="s">
        <v>84</v>
      </c>
      <c r="D103" s="30"/>
      <c r="E103" s="28">
        <f>SUM(E101:E102)+0.01</f>
        <v>1319313.0981329267</v>
      </c>
      <c r="I103" s="33"/>
    </row>
    <row r="104" spans="2:9" x14ac:dyDescent="0.25">
      <c r="I104" s="33"/>
    </row>
  </sheetData>
  <sheetProtection algorithmName="SHA-512" hashValue="D2QZAWZGMcEJ3q6MNmOqKMVwTAyzBBaWK+4eT84QYf0/mhKyzJuLdB5CjqL7SQC4h/KwWyuo9zDRiHkq300TBg==" saltValue="XSDn8vEhNLlpiKENrKP36w==" spinCount="100000" sheet="1" objects="1" scenarios="1"/>
  <mergeCells count="5">
    <mergeCell ref="B1:E1"/>
    <mergeCell ref="B3:E3"/>
    <mergeCell ref="B14:E14"/>
    <mergeCell ref="B24:E24"/>
    <mergeCell ref="B32:E3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2" orientation="portrait" verticalDpi="0" r:id="rId1"/>
  <rowBreaks count="1" manualBreakCount="1">
    <brk id="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2B0DE-D28E-4768-B310-A6EDB58933B9}">
  <dimension ref="A1:I104"/>
  <sheetViews>
    <sheetView zoomScaleNormal="100" workbookViewId="0">
      <selection activeCell="E11" sqref="E11"/>
    </sheetView>
  </sheetViews>
  <sheetFormatPr defaultColWidth="0" defaultRowHeight="15" zeroHeight="1" x14ac:dyDescent="0.25"/>
  <cols>
    <col min="1" max="1" width="9.140625" customWidth="1"/>
    <col min="2" max="2" width="8.85546875" customWidth="1"/>
    <col min="3" max="3" width="47.42578125" customWidth="1"/>
    <col min="4" max="4" width="8.7109375" customWidth="1"/>
    <col min="5" max="5" width="16.85546875" customWidth="1"/>
    <col min="6" max="6" width="9.140625" customWidth="1"/>
    <col min="7" max="8" width="9.140625" hidden="1"/>
    <col min="9" max="9" width="15.42578125" hidden="1"/>
    <col min="10" max="16384" width="9.140625" hidden="1"/>
  </cols>
  <sheetData>
    <row r="1" spans="2:5" x14ac:dyDescent="0.25">
      <c r="B1" s="47" t="s">
        <v>140</v>
      </c>
      <c r="C1" s="47"/>
      <c r="D1" s="47"/>
      <c r="E1" s="47"/>
    </row>
    <row r="2" spans="2:5" x14ac:dyDescent="0.25"/>
    <row r="3" spans="2:5" x14ac:dyDescent="0.25">
      <c r="B3" s="46" t="s">
        <v>9</v>
      </c>
      <c r="C3" s="46"/>
      <c r="D3" s="46"/>
      <c r="E3" s="46"/>
    </row>
    <row r="4" spans="2:5" x14ac:dyDescent="0.25">
      <c r="B4" s="12"/>
      <c r="C4" s="13"/>
      <c r="D4" s="3" t="s">
        <v>10</v>
      </c>
      <c r="E4" s="14" t="s">
        <v>11</v>
      </c>
    </row>
    <row r="5" spans="2:5" x14ac:dyDescent="0.25">
      <c r="B5" s="12" t="s">
        <v>12</v>
      </c>
      <c r="C5" s="13" t="s">
        <v>13</v>
      </c>
      <c r="D5" s="12">
        <f>Cargos!D3</f>
        <v>15</v>
      </c>
      <c r="E5" s="15">
        <f>(Cargos!E3)*D5</f>
        <v>27793.800000000003</v>
      </c>
    </row>
    <row r="6" spans="2:5" x14ac:dyDescent="0.25">
      <c r="B6" s="12" t="s">
        <v>14</v>
      </c>
      <c r="C6" s="13" t="s">
        <v>15</v>
      </c>
      <c r="D6" s="12"/>
      <c r="E6" s="15">
        <f>(Cargos!G3*D5)</f>
        <v>8338.14</v>
      </c>
    </row>
    <row r="7" spans="2:5" x14ac:dyDescent="0.25">
      <c r="B7" s="12" t="s">
        <v>16</v>
      </c>
      <c r="C7" s="13" t="s">
        <v>17</v>
      </c>
      <c r="D7" s="12"/>
      <c r="E7" s="15">
        <f>(Cargos!H3*D5)</f>
        <v>0</v>
      </c>
    </row>
    <row r="8" spans="2:5" x14ac:dyDescent="0.25">
      <c r="B8" s="12" t="s">
        <v>18</v>
      </c>
      <c r="C8" s="13" t="s">
        <v>19</v>
      </c>
      <c r="D8" s="12"/>
      <c r="E8" s="15">
        <f>(Cargos!F3*D5)</f>
        <v>3891.1319999999996</v>
      </c>
    </row>
    <row r="9" spans="2:5" x14ac:dyDescent="0.25">
      <c r="B9" s="12" t="s">
        <v>20</v>
      </c>
      <c r="C9" s="13" t="s">
        <v>21</v>
      </c>
      <c r="D9" s="12"/>
      <c r="E9" s="15"/>
    </row>
    <row r="10" spans="2:5" x14ac:dyDescent="0.25">
      <c r="B10" s="12" t="s">
        <v>22</v>
      </c>
      <c r="C10" s="13" t="s">
        <v>23</v>
      </c>
      <c r="D10" s="12"/>
      <c r="E10" s="15">
        <f>(Cargos!I3*D5)</f>
        <v>2183.0766545454549</v>
      </c>
    </row>
    <row r="11" spans="2:5" x14ac:dyDescent="0.25">
      <c r="B11" s="12" t="s">
        <v>24</v>
      </c>
      <c r="C11" s="13" t="s">
        <v>25</v>
      </c>
      <c r="D11" s="12"/>
      <c r="E11" s="15">
        <f>(E5*6%)+(E17*D5)/10</f>
        <v>2584.9080000000004</v>
      </c>
    </row>
    <row r="12" spans="2:5" x14ac:dyDescent="0.25">
      <c r="B12" s="9"/>
      <c r="C12" s="16" t="s">
        <v>26</v>
      </c>
      <c r="E12" s="17">
        <f>SUM(E5:E10)-E11</f>
        <v>39621.240654545451</v>
      </c>
    </row>
    <row r="13" spans="2:5" x14ac:dyDescent="0.25">
      <c r="B13" s="9"/>
      <c r="E13" s="11"/>
    </row>
    <row r="14" spans="2:5" x14ac:dyDescent="0.25">
      <c r="B14" s="46" t="s">
        <v>27</v>
      </c>
      <c r="C14" s="46"/>
      <c r="D14" s="46"/>
      <c r="E14" s="46"/>
    </row>
    <row r="15" spans="2:5" x14ac:dyDescent="0.25">
      <c r="B15" s="12"/>
      <c r="C15" s="13"/>
      <c r="D15" s="12" t="s">
        <v>10</v>
      </c>
      <c r="E15" s="15" t="s">
        <v>11</v>
      </c>
    </row>
    <row r="16" spans="2:5" x14ac:dyDescent="0.25">
      <c r="B16" s="12" t="s">
        <v>12</v>
      </c>
      <c r="C16" s="13" t="s">
        <v>28</v>
      </c>
      <c r="D16" s="12">
        <v>42</v>
      </c>
      <c r="E16" s="15">
        <f>5.18*D16</f>
        <v>217.56</v>
      </c>
    </row>
    <row r="17" spans="2:5" x14ac:dyDescent="0.25">
      <c r="B17" s="12" t="s">
        <v>14</v>
      </c>
      <c r="C17" s="13" t="s">
        <v>29</v>
      </c>
      <c r="D17" s="12">
        <v>21</v>
      </c>
      <c r="E17" s="15">
        <f>29.12*D17</f>
        <v>611.52</v>
      </c>
    </row>
    <row r="18" spans="2:5" x14ac:dyDescent="0.25">
      <c r="B18" s="12" t="s">
        <v>16</v>
      </c>
      <c r="C18" s="13" t="s">
        <v>30</v>
      </c>
      <c r="D18" s="12"/>
      <c r="E18" s="15"/>
    </row>
    <row r="19" spans="2:5" x14ac:dyDescent="0.25">
      <c r="B19" s="12" t="s">
        <v>18</v>
      </c>
      <c r="C19" s="13" t="s">
        <v>31</v>
      </c>
      <c r="D19" s="12"/>
      <c r="E19" s="15"/>
    </row>
    <row r="20" spans="2:5" x14ac:dyDescent="0.25">
      <c r="B20" s="12" t="s">
        <v>32</v>
      </c>
      <c r="C20" s="13" t="s">
        <v>33</v>
      </c>
      <c r="D20" s="12"/>
      <c r="E20" s="15"/>
    </row>
    <row r="21" spans="2:5" x14ac:dyDescent="0.25">
      <c r="B21" s="12" t="s">
        <v>34</v>
      </c>
      <c r="C21" s="13" t="s">
        <v>35</v>
      </c>
      <c r="D21" s="12"/>
      <c r="E21" s="15"/>
    </row>
    <row r="22" spans="2:5" x14ac:dyDescent="0.25">
      <c r="B22" s="9"/>
      <c r="C22" s="16" t="s">
        <v>26</v>
      </c>
      <c r="E22" s="17">
        <f>D5*(E16+E17)</f>
        <v>12436.199999999999</v>
      </c>
    </row>
    <row r="23" spans="2:5" x14ac:dyDescent="0.25">
      <c r="B23" s="9"/>
      <c r="E23" s="11"/>
    </row>
    <row r="24" spans="2:5" x14ac:dyDescent="0.25">
      <c r="B24" s="46" t="s">
        <v>36</v>
      </c>
      <c r="C24" s="46"/>
      <c r="D24" s="46"/>
      <c r="E24" s="46"/>
    </row>
    <row r="25" spans="2:5" x14ac:dyDescent="0.25">
      <c r="B25" s="12"/>
      <c r="C25" s="13"/>
      <c r="D25" s="12" t="s">
        <v>10</v>
      </c>
      <c r="E25" s="15" t="s">
        <v>11</v>
      </c>
    </row>
    <row r="26" spans="2:5" x14ac:dyDescent="0.25">
      <c r="B26" s="12" t="s">
        <v>12</v>
      </c>
      <c r="C26" s="13" t="s">
        <v>101</v>
      </c>
      <c r="D26" s="12">
        <f>D5</f>
        <v>15</v>
      </c>
      <c r="E26" s="74"/>
    </row>
    <row r="27" spans="2:5" x14ac:dyDescent="0.25">
      <c r="B27" s="12" t="s">
        <v>14</v>
      </c>
      <c r="C27" s="13" t="s">
        <v>37</v>
      </c>
      <c r="D27" s="12"/>
      <c r="E27" s="15"/>
    </row>
    <row r="28" spans="2:5" x14ac:dyDescent="0.25">
      <c r="B28" s="12" t="s">
        <v>16</v>
      </c>
      <c r="C28" s="13" t="s">
        <v>38</v>
      </c>
      <c r="D28" s="12"/>
      <c r="E28" s="15"/>
    </row>
    <row r="29" spans="2:5" x14ac:dyDescent="0.25">
      <c r="B29" s="12" t="s">
        <v>18</v>
      </c>
      <c r="C29" s="13" t="s">
        <v>39</v>
      </c>
      <c r="D29" s="13"/>
      <c r="E29" s="18"/>
    </row>
    <row r="30" spans="2:5" x14ac:dyDescent="0.25">
      <c r="B30" s="9"/>
      <c r="C30" s="16" t="s">
        <v>26</v>
      </c>
      <c r="E30" s="17">
        <f>D26*E26</f>
        <v>0</v>
      </c>
    </row>
    <row r="31" spans="2:5" x14ac:dyDescent="0.25">
      <c r="B31" s="9"/>
      <c r="E31" s="11"/>
    </row>
    <row r="32" spans="2:5" x14ac:dyDescent="0.25">
      <c r="B32" s="46" t="s">
        <v>40</v>
      </c>
      <c r="C32" s="46"/>
      <c r="D32" s="46"/>
      <c r="E32" s="46"/>
    </row>
    <row r="33" spans="2:5" x14ac:dyDescent="0.25">
      <c r="B33" s="12" t="s">
        <v>41</v>
      </c>
      <c r="C33" s="13"/>
      <c r="D33" s="3" t="s">
        <v>10</v>
      </c>
      <c r="E33" s="14" t="s">
        <v>11</v>
      </c>
    </row>
    <row r="34" spans="2:5" x14ac:dyDescent="0.25">
      <c r="B34" s="12" t="s">
        <v>12</v>
      </c>
      <c r="C34" s="13" t="s">
        <v>42</v>
      </c>
      <c r="D34" s="19">
        <v>0.2</v>
      </c>
      <c r="E34" s="15">
        <f>E12*D34</f>
        <v>7924.2481309090908</v>
      </c>
    </row>
    <row r="35" spans="2:5" x14ac:dyDescent="0.25">
      <c r="B35" s="12" t="s">
        <v>14</v>
      </c>
      <c r="C35" s="13" t="s">
        <v>43</v>
      </c>
      <c r="D35" s="19">
        <v>1.4999999999999999E-2</v>
      </c>
      <c r="E35" s="15">
        <f>E12*D35</f>
        <v>594.3186098181817</v>
      </c>
    </row>
    <row r="36" spans="2:5" x14ac:dyDescent="0.25">
      <c r="B36" s="12" t="s">
        <v>16</v>
      </c>
      <c r="C36" s="13" t="s">
        <v>44</v>
      </c>
      <c r="D36" s="19">
        <v>0.01</v>
      </c>
      <c r="E36" s="15">
        <f>E12*D36</f>
        <v>396.21240654545454</v>
      </c>
    </row>
    <row r="37" spans="2:5" x14ac:dyDescent="0.25">
      <c r="B37" s="12" t="s">
        <v>18</v>
      </c>
      <c r="C37" s="13" t="s">
        <v>45</v>
      </c>
      <c r="D37" s="19">
        <v>2E-3</v>
      </c>
      <c r="E37" s="15">
        <f>E12*D37</f>
        <v>79.242481309090905</v>
      </c>
    </row>
    <row r="38" spans="2:5" x14ac:dyDescent="0.25">
      <c r="B38" s="12" t="s">
        <v>20</v>
      </c>
      <c r="C38" s="13" t="s">
        <v>46</v>
      </c>
      <c r="D38" s="19">
        <v>2.5000000000000001E-2</v>
      </c>
      <c r="E38" s="15">
        <f>E12*D38</f>
        <v>990.53101636363635</v>
      </c>
    </row>
    <row r="39" spans="2:5" x14ac:dyDescent="0.25">
      <c r="B39" s="12" t="s">
        <v>22</v>
      </c>
      <c r="C39" s="13" t="s">
        <v>47</v>
      </c>
      <c r="D39" s="19">
        <v>0.08</v>
      </c>
      <c r="E39" s="15">
        <f>E12*D39</f>
        <v>3169.6992523636363</v>
      </c>
    </row>
    <row r="40" spans="2:5" x14ac:dyDescent="0.25">
      <c r="B40" s="12" t="s">
        <v>24</v>
      </c>
      <c r="C40" s="13" t="s">
        <v>48</v>
      </c>
      <c r="D40" s="19">
        <v>0.03</v>
      </c>
      <c r="E40" s="15">
        <f>E12*D40</f>
        <v>1188.6372196363634</v>
      </c>
    </row>
    <row r="41" spans="2:5" x14ac:dyDescent="0.25">
      <c r="B41" s="12" t="s">
        <v>49</v>
      </c>
      <c r="C41" s="13" t="s">
        <v>50</v>
      </c>
      <c r="D41" s="19">
        <v>6.0000000000000001E-3</v>
      </c>
      <c r="E41" s="15">
        <f>E12*D41</f>
        <v>237.7274439272727</v>
      </c>
    </row>
    <row r="42" spans="2:5" x14ac:dyDescent="0.25">
      <c r="B42" s="9"/>
      <c r="C42" s="16" t="s">
        <v>51</v>
      </c>
      <c r="E42" s="17">
        <f>SUM(E34:E41)</f>
        <v>14580.616560872726</v>
      </c>
    </row>
    <row r="43" spans="2:5" x14ac:dyDescent="0.25">
      <c r="B43" s="9"/>
      <c r="E43" s="11"/>
    </row>
    <row r="44" spans="2:5" x14ac:dyDescent="0.25">
      <c r="B44" s="12" t="s">
        <v>52</v>
      </c>
      <c r="C44" s="16" t="s">
        <v>53</v>
      </c>
      <c r="D44" s="3" t="s">
        <v>10</v>
      </c>
      <c r="E44" s="14" t="s">
        <v>11</v>
      </c>
    </row>
    <row r="45" spans="2:5" x14ac:dyDescent="0.25">
      <c r="B45" s="12" t="s">
        <v>12</v>
      </c>
      <c r="C45" s="13" t="s">
        <v>54</v>
      </c>
      <c r="D45" s="19">
        <v>8.3299999999999999E-2</v>
      </c>
      <c r="E45" s="15">
        <f>E12*D45</f>
        <v>3300.449346523636</v>
      </c>
    </row>
    <row r="46" spans="2:5" x14ac:dyDescent="0.25">
      <c r="B46" s="12" t="s">
        <v>14</v>
      </c>
      <c r="C46" s="13" t="s">
        <v>55</v>
      </c>
      <c r="D46" s="19">
        <v>4.1799999999999997E-2</v>
      </c>
      <c r="E46" s="15">
        <f>E12*D46</f>
        <v>1656.1678593599997</v>
      </c>
    </row>
    <row r="47" spans="2:5" x14ac:dyDescent="0.25">
      <c r="B47" s="9"/>
      <c r="C47" s="16" t="s">
        <v>56</v>
      </c>
      <c r="E47" s="17">
        <f>SUM(E45:E46)</f>
        <v>4956.6172058836355</v>
      </c>
    </row>
    <row r="48" spans="2:5" x14ac:dyDescent="0.25">
      <c r="B48" s="9"/>
      <c r="E48" s="11"/>
    </row>
    <row r="49" spans="2:5" x14ac:dyDescent="0.25">
      <c r="B49" s="12" t="s">
        <v>57</v>
      </c>
      <c r="C49" s="16" t="s">
        <v>58</v>
      </c>
      <c r="D49" s="3" t="s">
        <v>10</v>
      </c>
      <c r="E49" s="14" t="s">
        <v>11</v>
      </c>
    </row>
    <row r="50" spans="2:5" x14ac:dyDescent="0.25">
      <c r="B50" s="12" t="s">
        <v>12</v>
      </c>
      <c r="C50" s="13" t="s">
        <v>59</v>
      </c>
      <c r="D50" s="19">
        <v>1E-3</v>
      </c>
      <c r="E50" s="15">
        <f>E12*D50</f>
        <v>39.621240654545453</v>
      </c>
    </row>
    <row r="51" spans="2:5" x14ac:dyDescent="0.25">
      <c r="B51" s="12" t="s">
        <v>14</v>
      </c>
      <c r="C51" s="13" t="s">
        <v>55</v>
      </c>
      <c r="D51" s="19">
        <v>1E-4</v>
      </c>
      <c r="E51" s="15">
        <f>E12*D51</f>
        <v>3.9621240654545451</v>
      </c>
    </row>
    <row r="52" spans="2:5" x14ac:dyDescent="0.25">
      <c r="B52" s="9"/>
      <c r="C52" s="16" t="s">
        <v>60</v>
      </c>
      <c r="E52" s="17">
        <f>SUM(E50:E51)</f>
        <v>43.583364719999999</v>
      </c>
    </row>
    <row r="53" spans="2:5" x14ac:dyDescent="0.25">
      <c r="B53" s="9"/>
      <c r="E53" s="11"/>
    </row>
    <row r="54" spans="2:5" x14ac:dyDescent="0.25">
      <c r="B54" s="12" t="s">
        <v>61</v>
      </c>
      <c r="C54" s="16" t="s">
        <v>62</v>
      </c>
      <c r="D54" s="3" t="s">
        <v>10</v>
      </c>
      <c r="E54" s="14" t="s">
        <v>11</v>
      </c>
    </row>
    <row r="55" spans="2:5" x14ac:dyDescent="0.25">
      <c r="B55" s="12" t="s">
        <v>12</v>
      </c>
      <c r="C55" s="13" t="s">
        <v>63</v>
      </c>
      <c r="D55" s="19">
        <v>4.1999999999999997E-3</v>
      </c>
      <c r="E55" s="15">
        <f>E12*D55</f>
        <v>166.40921074909087</v>
      </c>
    </row>
    <row r="56" spans="2:5" x14ac:dyDescent="0.25">
      <c r="B56" s="12" t="s">
        <v>14</v>
      </c>
      <c r="C56" s="13" t="s">
        <v>64</v>
      </c>
      <c r="D56" s="19">
        <v>2.9999999999999997E-4</v>
      </c>
      <c r="E56" s="15">
        <f>E12*D56</f>
        <v>11.886372196363634</v>
      </c>
    </row>
    <row r="57" spans="2:5" x14ac:dyDescent="0.25">
      <c r="B57" s="12" t="s">
        <v>16</v>
      </c>
      <c r="C57" s="13" t="s">
        <v>65</v>
      </c>
      <c r="D57" s="19">
        <v>2.1499999999999998E-2</v>
      </c>
      <c r="E57" s="15">
        <f>E12*D57</f>
        <v>851.85667407272717</v>
      </c>
    </row>
    <row r="58" spans="2:5" x14ac:dyDescent="0.25">
      <c r="B58" s="12" t="s">
        <v>18</v>
      </c>
      <c r="C58" s="13" t="s">
        <v>66</v>
      </c>
      <c r="D58" s="19">
        <v>1.9400000000000001E-2</v>
      </c>
      <c r="E58" s="15">
        <f>E12*D58</f>
        <v>768.65206869818178</v>
      </c>
    </row>
    <row r="59" spans="2:5" x14ac:dyDescent="0.25">
      <c r="B59" s="12" t="s">
        <v>20</v>
      </c>
      <c r="C59" s="13" t="s">
        <v>55</v>
      </c>
      <c r="D59" s="19">
        <v>7.1000000000000004E-3</v>
      </c>
      <c r="E59" s="15">
        <f>E12*D59</f>
        <v>281.31080864727272</v>
      </c>
    </row>
    <row r="60" spans="2:5" x14ac:dyDescent="0.25">
      <c r="B60" s="12" t="s">
        <v>22</v>
      </c>
      <c r="C60" s="13" t="s">
        <v>65</v>
      </c>
      <c r="D60" s="19">
        <v>2.1499999999999998E-2</v>
      </c>
      <c r="E60" s="15">
        <f>E12*D60</f>
        <v>851.85667407272717</v>
      </c>
    </row>
    <row r="61" spans="2:5" x14ac:dyDescent="0.25">
      <c r="B61" s="9"/>
      <c r="C61" s="16" t="s">
        <v>67</v>
      </c>
      <c r="E61" s="17">
        <f>SUM(E55:E60)</f>
        <v>2931.9718084363631</v>
      </c>
    </row>
    <row r="62" spans="2:5" x14ac:dyDescent="0.25">
      <c r="B62" s="9"/>
      <c r="E62" s="11"/>
    </row>
    <row r="63" spans="2:5" x14ac:dyDescent="0.25">
      <c r="B63" s="12" t="s">
        <v>68</v>
      </c>
      <c r="C63" s="16" t="s">
        <v>69</v>
      </c>
      <c r="D63" s="3" t="s">
        <v>10</v>
      </c>
      <c r="E63" s="14" t="s">
        <v>11</v>
      </c>
    </row>
    <row r="64" spans="2:5" x14ac:dyDescent="0.25">
      <c r="B64" s="12" t="s">
        <v>12</v>
      </c>
      <c r="C64" s="13" t="s">
        <v>70</v>
      </c>
      <c r="D64" s="19">
        <v>9.0749999999999997E-2</v>
      </c>
      <c r="E64" s="15">
        <f>E12*D64</f>
        <v>3595.6275893999996</v>
      </c>
    </row>
    <row r="65" spans="2:5" x14ac:dyDescent="0.25">
      <c r="B65" s="12" t="s">
        <v>14</v>
      </c>
      <c r="C65" s="13" t="s">
        <v>71</v>
      </c>
      <c r="D65" s="19">
        <v>1.66E-2</v>
      </c>
      <c r="E65" s="15">
        <f>E12*D65</f>
        <v>657.71259486545443</v>
      </c>
    </row>
    <row r="66" spans="2:5" x14ac:dyDescent="0.25">
      <c r="B66" s="12" t="s">
        <v>16</v>
      </c>
      <c r="C66" s="13" t="s">
        <v>72</v>
      </c>
      <c r="D66" s="19">
        <v>8.0000000000000004E-4</v>
      </c>
      <c r="E66" s="15">
        <f>E12*D66</f>
        <v>31.696992523636361</v>
      </c>
    </row>
    <row r="67" spans="2:5" x14ac:dyDescent="0.25">
      <c r="B67" s="12" t="s">
        <v>18</v>
      </c>
      <c r="C67" s="13" t="s">
        <v>73</v>
      </c>
      <c r="D67" s="19">
        <v>7.3000000000000001E-3</v>
      </c>
      <c r="E67" s="15">
        <f>E12*D67</f>
        <v>289.23505677818179</v>
      </c>
    </row>
    <row r="68" spans="2:5" x14ac:dyDescent="0.25">
      <c r="B68" s="12" t="s">
        <v>20</v>
      </c>
      <c r="C68" s="13" t="s">
        <v>74</v>
      </c>
      <c r="D68" s="19">
        <v>2.7000000000000001E-3</v>
      </c>
      <c r="E68" s="15">
        <f>E12*D68</f>
        <v>106.97734976727273</v>
      </c>
    </row>
    <row r="69" spans="2:5" x14ac:dyDescent="0.25">
      <c r="B69" s="12" t="s">
        <v>22</v>
      </c>
      <c r="C69" s="13" t="s">
        <v>35</v>
      </c>
      <c r="D69" s="19">
        <v>0</v>
      </c>
      <c r="E69" s="15">
        <f>E12*D69</f>
        <v>0</v>
      </c>
    </row>
    <row r="70" spans="2:5" x14ac:dyDescent="0.25">
      <c r="B70" s="9"/>
      <c r="C70" s="16" t="s">
        <v>75</v>
      </c>
      <c r="E70" s="17">
        <f>SUM(E64:E69)</f>
        <v>4681.2495833345447</v>
      </c>
    </row>
    <row r="71" spans="2:5" x14ac:dyDescent="0.25">
      <c r="B71" s="9"/>
      <c r="C71" s="16" t="s">
        <v>55</v>
      </c>
      <c r="E71" s="17">
        <f>E70*36.8%</f>
        <v>1722.6998466671125</v>
      </c>
    </row>
    <row r="72" spans="2:5" x14ac:dyDescent="0.25">
      <c r="B72" s="9"/>
      <c r="C72" s="16" t="s">
        <v>76</v>
      </c>
      <c r="E72" s="17">
        <f>SUM(E70:E71)</f>
        <v>6403.9494300016577</v>
      </c>
    </row>
    <row r="73" spans="2:5" x14ac:dyDescent="0.25">
      <c r="B73" s="9"/>
      <c r="E73" s="11"/>
    </row>
    <row r="74" spans="2:5" x14ac:dyDescent="0.25">
      <c r="B74" s="20" t="s">
        <v>122</v>
      </c>
      <c r="C74" s="21"/>
      <c r="D74" s="22"/>
      <c r="E74" s="15" t="s">
        <v>11</v>
      </c>
    </row>
    <row r="75" spans="2:5" x14ac:dyDescent="0.25">
      <c r="B75" s="12" t="s">
        <v>41</v>
      </c>
      <c r="C75" s="23" t="s">
        <v>78</v>
      </c>
      <c r="D75" s="22"/>
      <c r="E75" s="18">
        <f>E42</f>
        <v>14580.616560872726</v>
      </c>
    </row>
    <row r="76" spans="2:5" x14ac:dyDescent="0.25">
      <c r="B76" s="12" t="s">
        <v>52</v>
      </c>
      <c r="C76" s="23" t="s">
        <v>79</v>
      </c>
      <c r="D76" s="22"/>
      <c r="E76" s="18">
        <f>E47</f>
        <v>4956.6172058836355</v>
      </c>
    </row>
    <row r="77" spans="2:5" x14ac:dyDescent="0.25">
      <c r="B77" s="12" t="s">
        <v>57</v>
      </c>
      <c r="C77" s="23" t="s">
        <v>80</v>
      </c>
      <c r="D77" s="22"/>
      <c r="E77" s="18">
        <f>E52</f>
        <v>43.583364719999999</v>
      </c>
    </row>
    <row r="78" spans="2:5" x14ac:dyDescent="0.25">
      <c r="B78" s="12" t="s">
        <v>61</v>
      </c>
      <c r="C78" s="23" t="s">
        <v>81</v>
      </c>
      <c r="D78" s="22"/>
      <c r="E78" s="18">
        <f>E61</f>
        <v>2931.9718084363631</v>
      </c>
    </row>
    <row r="79" spans="2:5" x14ac:dyDescent="0.25">
      <c r="B79" s="12" t="s">
        <v>68</v>
      </c>
      <c r="C79" s="23" t="s">
        <v>82</v>
      </c>
      <c r="D79" s="22"/>
      <c r="E79" s="18">
        <f>E72</f>
        <v>6403.9494300016577</v>
      </c>
    </row>
    <row r="80" spans="2:5" x14ac:dyDescent="0.25">
      <c r="B80" s="12" t="s">
        <v>83</v>
      </c>
      <c r="C80" s="23" t="s">
        <v>35</v>
      </c>
      <c r="D80" s="22"/>
      <c r="E80" s="18"/>
    </row>
    <row r="81" spans="2:5" x14ac:dyDescent="0.25">
      <c r="B81" s="9"/>
      <c r="C81" s="16" t="s">
        <v>84</v>
      </c>
      <c r="E81" s="17">
        <f>SUM(E75:E80)</f>
        <v>28916.738369914383</v>
      </c>
    </row>
    <row r="82" spans="2:5" x14ac:dyDescent="0.25">
      <c r="B82" s="9"/>
      <c r="C82" s="5"/>
      <c r="E82" s="11"/>
    </row>
    <row r="83" spans="2:5" x14ac:dyDescent="0.25">
      <c r="B83" s="9"/>
      <c r="C83" s="16" t="s">
        <v>85</v>
      </c>
      <c r="E83" s="17">
        <f>SUM(E12+E22+E30+E81)</f>
        <v>80974.179024459823</v>
      </c>
    </row>
    <row r="84" spans="2:5" x14ac:dyDescent="0.25">
      <c r="B84" s="9"/>
      <c r="E84" s="11"/>
    </row>
    <row r="85" spans="2:5" x14ac:dyDescent="0.25">
      <c r="B85" s="12"/>
      <c r="C85" s="16" t="s">
        <v>86</v>
      </c>
      <c r="D85" s="3" t="s">
        <v>10</v>
      </c>
      <c r="E85" s="14" t="s">
        <v>11</v>
      </c>
    </row>
    <row r="86" spans="2:5" x14ac:dyDescent="0.25">
      <c r="B86" s="24" t="s">
        <v>12</v>
      </c>
      <c r="C86" s="25" t="s">
        <v>87</v>
      </c>
      <c r="D86" s="75"/>
      <c r="E86" s="15">
        <f>SUM(E12+E81+E22+E30)*D86</f>
        <v>0</v>
      </c>
    </row>
    <row r="87" spans="2:5" x14ac:dyDescent="0.25">
      <c r="B87" s="24" t="s">
        <v>14</v>
      </c>
      <c r="C87" s="25" t="s">
        <v>88</v>
      </c>
      <c r="D87" s="75"/>
      <c r="E87" s="15">
        <f>SUM(E12+E22+E30+E81+E86)*D87</f>
        <v>0</v>
      </c>
    </row>
    <row r="88" spans="2:5" x14ac:dyDescent="0.25">
      <c r="B88" s="12" t="s">
        <v>16</v>
      </c>
      <c r="C88" s="13" t="s">
        <v>89</v>
      </c>
      <c r="D88" s="19"/>
      <c r="E88" s="15">
        <f>E41*D88</f>
        <v>0</v>
      </c>
    </row>
    <row r="89" spans="2:5" x14ac:dyDescent="0.25">
      <c r="B89" s="24" t="s">
        <v>18</v>
      </c>
      <c r="C89" s="25" t="s">
        <v>90</v>
      </c>
      <c r="D89" s="72">
        <v>6.4999999999999997E-3</v>
      </c>
      <c r="E89" s="15">
        <f>SUM(E83+E86+E87)*D89</f>
        <v>526.33216365898886</v>
      </c>
    </row>
    <row r="90" spans="2:5" x14ac:dyDescent="0.25">
      <c r="B90" s="24" t="s">
        <v>20</v>
      </c>
      <c r="C90" s="25" t="s">
        <v>91</v>
      </c>
      <c r="D90" s="72">
        <v>0.03</v>
      </c>
      <c r="E90" s="15">
        <f>SUM(E83+E86+E87)*D90</f>
        <v>2429.2253707337945</v>
      </c>
    </row>
    <row r="91" spans="2:5" x14ac:dyDescent="0.25">
      <c r="B91" s="24" t="s">
        <v>22</v>
      </c>
      <c r="C91" s="25" t="s">
        <v>92</v>
      </c>
      <c r="D91" s="72">
        <v>0.05</v>
      </c>
      <c r="E91" s="15">
        <f>SUM(E83+E86+E87)*D91</f>
        <v>4048.7089512229913</v>
      </c>
    </row>
    <row r="92" spans="2:5" x14ac:dyDescent="0.25">
      <c r="B92" s="9"/>
      <c r="C92" s="16" t="s">
        <v>84</v>
      </c>
      <c r="E92" s="17">
        <f>SUM(E86:E91)</f>
        <v>7004.2664856157753</v>
      </c>
    </row>
    <row r="93" spans="2:5" x14ac:dyDescent="0.25">
      <c r="B93" s="9"/>
      <c r="C93" s="5"/>
      <c r="E93" s="26"/>
    </row>
    <row r="94" spans="2:5" x14ac:dyDescent="0.25">
      <c r="B94" s="9"/>
      <c r="E94" s="11"/>
    </row>
    <row r="95" spans="2:5" x14ac:dyDescent="0.25">
      <c r="B95" s="9"/>
      <c r="C95" s="27" t="s">
        <v>93</v>
      </c>
      <c r="D95" s="22"/>
      <c r="E95" s="28" t="s">
        <v>11</v>
      </c>
    </row>
    <row r="96" spans="2:5" x14ac:dyDescent="0.25">
      <c r="B96" s="9"/>
      <c r="C96" s="23" t="s">
        <v>94</v>
      </c>
      <c r="D96" s="22"/>
      <c r="E96" s="15">
        <f>E12</f>
        <v>39621.240654545451</v>
      </c>
    </row>
    <row r="97" spans="2:9" x14ac:dyDescent="0.25">
      <c r="B97" s="9"/>
      <c r="C97" s="23" t="s">
        <v>95</v>
      </c>
      <c r="D97" s="22"/>
      <c r="E97" s="15">
        <f>E22</f>
        <v>12436.199999999999</v>
      </c>
    </row>
    <row r="98" spans="2:9" x14ac:dyDescent="0.25">
      <c r="B98" s="9"/>
      <c r="C98" s="23" t="s">
        <v>96</v>
      </c>
      <c r="D98" s="22"/>
      <c r="E98" s="15">
        <f>E30</f>
        <v>0</v>
      </c>
    </row>
    <row r="99" spans="2:9" x14ac:dyDescent="0.25">
      <c r="B99" s="9"/>
      <c r="C99" s="23" t="s">
        <v>97</v>
      </c>
      <c r="D99" s="22"/>
      <c r="E99" s="15">
        <f>E81</f>
        <v>28916.738369914383</v>
      </c>
    </row>
    <row r="100" spans="2:9" x14ac:dyDescent="0.25">
      <c r="B100" s="9"/>
      <c r="C100" s="23" t="s">
        <v>98</v>
      </c>
      <c r="D100" s="22"/>
      <c r="E100" s="15">
        <f>SUM(E96:E99)</f>
        <v>80974.179024459823</v>
      </c>
    </row>
    <row r="101" spans="2:9" x14ac:dyDescent="0.25">
      <c r="B101" s="9"/>
      <c r="C101" s="23" t="s">
        <v>99</v>
      </c>
      <c r="D101" s="22"/>
      <c r="E101" s="15">
        <f>E92</f>
        <v>7004.2664856157753</v>
      </c>
    </row>
    <row r="102" spans="2:9" x14ac:dyDescent="0.25">
      <c r="B102" s="9"/>
      <c r="C102" s="29" t="s">
        <v>84</v>
      </c>
      <c r="D102" s="30"/>
      <c r="E102" s="28">
        <f>SUM(E100:E101)</f>
        <v>87978.445510075602</v>
      </c>
    </row>
    <row r="103" spans="2:9" x14ac:dyDescent="0.25">
      <c r="I103" s="33"/>
    </row>
    <row r="104" spans="2:9" hidden="1" x14ac:dyDescent="0.25">
      <c r="E104" s="33"/>
      <c r="I104" s="33"/>
    </row>
  </sheetData>
  <sheetProtection algorithmName="SHA-512" hashValue="AD1zWjMUsuzpPheqn8y9ZZ3EkcHxRZVrm1WvtVuH28tXWLjaWBcw4me1ZNccZlDurFD6jpBBfOpqV2plkshiUw==" saltValue="sHbkYlO6XDlg5mmLMhgwtw==" spinCount="100000" sheet="1" objects="1" scenarios="1"/>
  <mergeCells count="5">
    <mergeCell ref="B1:E1"/>
    <mergeCell ref="B3:E3"/>
    <mergeCell ref="B14:E14"/>
    <mergeCell ref="B32:E32"/>
    <mergeCell ref="B24:E2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2" orientation="portrait" verticalDpi="0" r:id="rId1"/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54E3F-B873-4F92-AC2E-E9A03FE8C6FB}">
  <dimension ref="A1:I104"/>
  <sheetViews>
    <sheetView zoomScaleNormal="100" workbookViewId="0">
      <selection activeCell="F75" sqref="F75"/>
    </sheetView>
  </sheetViews>
  <sheetFormatPr defaultColWidth="0" defaultRowHeight="15" zeroHeight="1" x14ac:dyDescent="0.25"/>
  <cols>
    <col min="1" max="1" width="9.140625" customWidth="1"/>
    <col min="2" max="2" width="8.85546875" customWidth="1"/>
    <col min="3" max="3" width="42.140625" customWidth="1"/>
    <col min="4" max="4" width="8.7109375" customWidth="1"/>
    <col min="5" max="5" width="16.85546875" customWidth="1"/>
    <col min="6" max="6" width="9.140625" customWidth="1"/>
    <col min="7" max="8" width="9.140625" hidden="1"/>
    <col min="9" max="9" width="15.42578125" hidden="1"/>
    <col min="10" max="16384" width="9.140625" hidden="1"/>
  </cols>
  <sheetData>
    <row r="1" spans="2:5" x14ac:dyDescent="0.25">
      <c r="B1" s="44" t="s">
        <v>141</v>
      </c>
      <c r="C1" s="44"/>
      <c r="D1" s="44"/>
      <c r="E1" s="44"/>
    </row>
    <row r="2" spans="2:5" x14ac:dyDescent="0.25"/>
    <row r="3" spans="2:5" x14ac:dyDescent="0.25">
      <c r="B3" s="46" t="s">
        <v>9</v>
      </c>
      <c r="C3" s="46"/>
      <c r="D3" s="46"/>
      <c r="E3" s="46"/>
    </row>
    <row r="4" spans="2:5" x14ac:dyDescent="0.25">
      <c r="B4" s="12"/>
      <c r="C4" s="13"/>
      <c r="D4" s="3" t="s">
        <v>10</v>
      </c>
      <c r="E4" s="14" t="s">
        <v>11</v>
      </c>
    </row>
    <row r="5" spans="2:5" x14ac:dyDescent="0.25">
      <c r="B5" s="12" t="s">
        <v>12</v>
      </c>
      <c r="C5" s="13" t="s">
        <v>13</v>
      </c>
      <c r="D5" s="12">
        <f>Cargos!D4</f>
        <v>22</v>
      </c>
      <c r="E5" s="15">
        <f>(Cargos!E4)*D5</f>
        <v>40764.240000000005</v>
      </c>
    </row>
    <row r="6" spans="2:5" x14ac:dyDescent="0.25">
      <c r="B6" s="12" t="s">
        <v>14</v>
      </c>
      <c r="C6" s="13" t="s">
        <v>15</v>
      </c>
      <c r="D6" s="12"/>
      <c r="E6" s="15">
        <f>(Cargos!G4*D5)</f>
        <v>12229.271999999999</v>
      </c>
    </row>
    <row r="7" spans="2:5" x14ac:dyDescent="0.25">
      <c r="B7" s="12" t="s">
        <v>16</v>
      </c>
      <c r="C7" s="13" t="s">
        <v>17</v>
      </c>
      <c r="D7" s="12"/>
      <c r="E7" s="15">
        <f>(Cargos!H4*D5)</f>
        <v>0</v>
      </c>
    </row>
    <row r="8" spans="2:5" x14ac:dyDescent="0.25">
      <c r="B8" s="12" t="s">
        <v>18</v>
      </c>
      <c r="C8" s="13" t="s">
        <v>19</v>
      </c>
      <c r="D8" s="12"/>
      <c r="E8" s="15">
        <f>(Cargos!F4*D5)</f>
        <v>0</v>
      </c>
    </row>
    <row r="9" spans="2:5" x14ac:dyDescent="0.25">
      <c r="B9" s="12" t="s">
        <v>20</v>
      </c>
      <c r="C9" s="13" t="s">
        <v>21</v>
      </c>
      <c r="D9" s="12"/>
      <c r="E9" s="15"/>
    </row>
    <row r="10" spans="2:5" x14ac:dyDescent="0.25">
      <c r="B10" s="12" t="s">
        <v>22</v>
      </c>
      <c r="C10" s="13" t="s">
        <v>23</v>
      </c>
      <c r="D10" s="12"/>
      <c r="E10" s="15">
        <f>(Cargos!I4*D5)</f>
        <v>0</v>
      </c>
    </row>
    <row r="11" spans="2:5" x14ac:dyDescent="0.25">
      <c r="B11" s="12" t="s">
        <v>24</v>
      </c>
      <c r="C11" s="13" t="s">
        <v>25</v>
      </c>
      <c r="D11" s="12"/>
      <c r="E11" s="15">
        <f>(E5*6%)+(E17*D5)/10</f>
        <v>3791.1984000000002</v>
      </c>
    </row>
    <row r="12" spans="2:5" x14ac:dyDescent="0.25">
      <c r="B12" s="9"/>
      <c r="C12" s="16" t="s">
        <v>26</v>
      </c>
      <c r="E12" s="17">
        <f>SUM(E5:E10)-E11</f>
        <v>49202.313600000001</v>
      </c>
    </row>
    <row r="13" spans="2:5" x14ac:dyDescent="0.25">
      <c r="B13" s="9"/>
      <c r="E13" s="11"/>
    </row>
    <row r="14" spans="2:5" x14ac:dyDescent="0.25">
      <c r="B14" s="46" t="s">
        <v>27</v>
      </c>
      <c r="C14" s="46"/>
      <c r="D14" s="46"/>
      <c r="E14" s="46"/>
    </row>
    <row r="15" spans="2:5" x14ac:dyDescent="0.25">
      <c r="B15" s="12"/>
      <c r="C15" s="13"/>
      <c r="D15" s="12" t="s">
        <v>10</v>
      </c>
      <c r="E15" s="15" t="s">
        <v>11</v>
      </c>
    </row>
    <row r="16" spans="2:5" x14ac:dyDescent="0.25">
      <c r="B16" s="12" t="s">
        <v>12</v>
      </c>
      <c r="C16" s="13" t="s">
        <v>28</v>
      </c>
      <c r="D16" s="12">
        <v>42</v>
      </c>
      <c r="E16" s="15">
        <f>5.18*D16</f>
        <v>217.56</v>
      </c>
    </row>
    <row r="17" spans="2:5" x14ac:dyDescent="0.25">
      <c r="B17" s="12" t="s">
        <v>14</v>
      </c>
      <c r="C17" s="13" t="s">
        <v>29</v>
      </c>
      <c r="D17" s="12">
        <v>21</v>
      </c>
      <c r="E17" s="15">
        <f>29.12*D17</f>
        <v>611.52</v>
      </c>
    </row>
    <row r="18" spans="2:5" x14ac:dyDescent="0.25">
      <c r="B18" s="12" t="s">
        <v>16</v>
      </c>
      <c r="C18" s="13" t="s">
        <v>30</v>
      </c>
      <c r="D18" s="12"/>
      <c r="E18" s="15"/>
    </row>
    <row r="19" spans="2:5" x14ac:dyDescent="0.25">
      <c r="B19" s="12" t="s">
        <v>18</v>
      </c>
      <c r="C19" s="13" t="s">
        <v>31</v>
      </c>
      <c r="D19" s="12"/>
      <c r="E19" s="15"/>
    </row>
    <row r="20" spans="2:5" x14ac:dyDescent="0.25">
      <c r="B20" s="12" t="s">
        <v>32</v>
      </c>
      <c r="C20" s="13" t="s">
        <v>33</v>
      </c>
      <c r="D20" s="12"/>
      <c r="E20" s="15"/>
    </row>
    <row r="21" spans="2:5" x14ac:dyDescent="0.25">
      <c r="B21" s="12" t="s">
        <v>34</v>
      </c>
      <c r="C21" s="13" t="s">
        <v>35</v>
      </c>
      <c r="D21" s="12"/>
      <c r="E21" s="15"/>
    </row>
    <row r="22" spans="2:5" x14ac:dyDescent="0.25">
      <c r="B22" s="9"/>
      <c r="C22" s="16" t="s">
        <v>26</v>
      </c>
      <c r="E22" s="17">
        <f>D5*(E16+E17)</f>
        <v>18239.759999999998</v>
      </c>
    </row>
    <row r="23" spans="2:5" x14ac:dyDescent="0.25">
      <c r="B23" s="9"/>
      <c r="E23" s="11"/>
    </row>
    <row r="24" spans="2:5" x14ac:dyDescent="0.25">
      <c r="B24" s="46" t="s">
        <v>36</v>
      </c>
      <c r="C24" s="46"/>
      <c r="D24" s="46"/>
      <c r="E24" s="46"/>
    </row>
    <row r="25" spans="2:5" x14ac:dyDescent="0.25">
      <c r="B25" s="12"/>
      <c r="C25" s="13"/>
      <c r="D25" s="12" t="s">
        <v>10</v>
      </c>
      <c r="E25" s="15" t="s">
        <v>11</v>
      </c>
    </row>
    <row r="26" spans="2:5" x14ac:dyDescent="0.25">
      <c r="B26" s="12" t="s">
        <v>12</v>
      </c>
      <c r="C26" s="13" t="s">
        <v>101</v>
      </c>
      <c r="D26" s="12">
        <f>D5</f>
        <v>22</v>
      </c>
      <c r="E26" s="74"/>
    </row>
    <row r="27" spans="2:5" x14ac:dyDescent="0.25">
      <c r="B27" s="12" t="s">
        <v>14</v>
      </c>
      <c r="C27" s="13" t="s">
        <v>37</v>
      </c>
      <c r="D27" s="12"/>
      <c r="E27" s="15"/>
    </row>
    <row r="28" spans="2:5" x14ac:dyDescent="0.25">
      <c r="B28" s="12" t="s">
        <v>16</v>
      </c>
      <c r="C28" s="13" t="s">
        <v>38</v>
      </c>
      <c r="D28" s="12"/>
      <c r="E28" s="15"/>
    </row>
    <row r="29" spans="2:5" x14ac:dyDescent="0.25">
      <c r="B29" s="12" t="s">
        <v>18</v>
      </c>
      <c r="C29" s="13" t="s">
        <v>39</v>
      </c>
      <c r="D29" s="13"/>
      <c r="E29" s="18"/>
    </row>
    <row r="30" spans="2:5" x14ac:dyDescent="0.25">
      <c r="B30" s="9"/>
      <c r="C30" s="16" t="s">
        <v>26</v>
      </c>
      <c r="E30" s="17">
        <f>D26*E26</f>
        <v>0</v>
      </c>
    </row>
    <row r="31" spans="2:5" x14ac:dyDescent="0.25">
      <c r="B31" s="9"/>
      <c r="E31" s="11"/>
    </row>
    <row r="32" spans="2:5" x14ac:dyDescent="0.25">
      <c r="B32" s="46" t="s">
        <v>40</v>
      </c>
      <c r="C32" s="46"/>
      <c r="D32" s="46"/>
      <c r="E32" s="46"/>
    </row>
    <row r="33" spans="2:5" x14ac:dyDescent="0.25">
      <c r="B33" s="12" t="s">
        <v>41</v>
      </c>
      <c r="C33" s="13"/>
      <c r="D33" s="3" t="s">
        <v>10</v>
      </c>
      <c r="E33" s="14" t="s">
        <v>11</v>
      </c>
    </row>
    <row r="34" spans="2:5" x14ac:dyDescent="0.25">
      <c r="B34" s="12" t="s">
        <v>12</v>
      </c>
      <c r="C34" s="13" t="s">
        <v>42</v>
      </c>
      <c r="D34" s="19">
        <v>0.2</v>
      </c>
      <c r="E34" s="15">
        <f>E12*D34</f>
        <v>9840.4627200000014</v>
      </c>
    </row>
    <row r="35" spans="2:5" x14ac:dyDescent="0.25">
      <c r="B35" s="12" t="s">
        <v>14</v>
      </c>
      <c r="C35" s="13" t="s">
        <v>43</v>
      </c>
      <c r="D35" s="19">
        <v>1.4999999999999999E-2</v>
      </c>
      <c r="E35" s="15">
        <f>E12*D35</f>
        <v>738.03470400000003</v>
      </c>
    </row>
    <row r="36" spans="2:5" x14ac:dyDescent="0.25">
      <c r="B36" s="12" t="s">
        <v>16</v>
      </c>
      <c r="C36" s="13" t="s">
        <v>44</v>
      </c>
      <c r="D36" s="19">
        <v>0.01</v>
      </c>
      <c r="E36" s="15">
        <f>E12*D36</f>
        <v>492.02313600000002</v>
      </c>
    </row>
    <row r="37" spans="2:5" x14ac:dyDescent="0.25">
      <c r="B37" s="12" t="s">
        <v>18</v>
      </c>
      <c r="C37" s="13" t="s">
        <v>45</v>
      </c>
      <c r="D37" s="19">
        <v>2E-3</v>
      </c>
      <c r="E37" s="15">
        <f>E12*D37</f>
        <v>98.404627200000007</v>
      </c>
    </row>
    <row r="38" spans="2:5" x14ac:dyDescent="0.25">
      <c r="B38" s="12" t="s">
        <v>20</v>
      </c>
      <c r="C38" s="13" t="s">
        <v>46</v>
      </c>
      <c r="D38" s="19">
        <v>2.5000000000000001E-2</v>
      </c>
      <c r="E38" s="15">
        <f>E12*D38</f>
        <v>1230.0578400000002</v>
      </c>
    </row>
    <row r="39" spans="2:5" x14ac:dyDescent="0.25">
      <c r="B39" s="12" t="s">
        <v>22</v>
      </c>
      <c r="C39" s="13" t="s">
        <v>47</v>
      </c>
      <c r="D39" s="19">
        <v>0.08</v>
      </c>
      <c r="E39" s="15">
        <f>E12*D39</f>
        <v>3936.1850880000002</v>
      </c>
    </row>
    <row r="40" spans="2:5" x14ac:dyDescent="0.25">
      <c r="B40" s="12" t="s">
        <v>24</v>
      </c>
      <c r="C40" s="13" t="s">
        <v>48</v>
      </c>
      <c r="D40" s="19">
        <v>0.03</v>
      </c>
      <c r="E40" s="15">
        <f>E12*D40</f>
        <v>1476.0694080000001</v>
      </c>
    </row>
    <row r="41" spans="2:5" x14ac:dyDescent="0.25">
      <c r="B41" s="12" t="s">
        <v>49</v>
      </c>
      <c r="C41" s="13" t="s">
        <v>50</v>
      </c>
      <c r="D41" s="19">
        <v>6.0000000000000001E-3</v>
      </c>
      <c r="E41" s="15">
        <f>E12*D41</f>
        <v>295.21388160000004</v>
      </c>
    </row>
    <row r="42" spans="2:5" x14ac:dyDescent="0.25">
      <c r="B42" s="9"/>
      <c r="C42" s="16" t="s">
        <v>51</v>
      </c>
      <c r="E42" s="17">
        <f>SUM(E34:E41)</f>
        <v>18106.451404800002</v>
      </c>
    </row>
    <row r="43" spans="2:5" x14ac:dyDescent="0.25">
      <c r="B43" s="9"/>
      <c r="E43" s="11"/>
    </row>
    <row r="44" spans="2:5" x14ac:dyDescent="0.25">
      <c r="B44" s="12" t="s">
        <v>52</v>
      </c>
      <c r="C44" s="16" t="s">
        <v>53</v>
      </c>
      <c r="D44" s="3" t="s">
        <v>10</v>
      </c>
      <c r="E44" s="14" t="s">
        <v>11</v>
      </c>
    </row>
    <row r="45" spans="2:5" x14ac:dyDescent="0.25">
      <c r="B45" s="12" t="s">
        <v>12</v>
      </c>
      <c r="C45" s="13" t="s">
        <v>54</v>
      </c>
      <c r="D45" s="19">
        <v>8.3299999999999999E-2</v>
      </c>
      <c r="E45" s="15">
        <f>E12*D45</f>
        <v>4098.5527228800001</v>
      </c>
    </row>
    <row r="46" spans="2:5" x14ac:dyDescent="0.25">
      <c r="B46" s="12" t="s">
        <v>14</v>
      </c>
      <c r="C46" s="13" t="s">
        <v>55</v>
      </c>
      <c r="D46" s="19">
        <v>4.1799999999999997E-2</v>
      </c>
      <c r="E46" s="15">
        <f>E12*D46</f>
        <v>2056.6567084799999</v>
      </c>
    </row>
    <row r="47" spans="2:5" x14ac:dyDescent="0.25">
      <c r="B47" s="9"/>
      <c r="C47" s="16" t="s">
        <v>56</v>
      </c>
      <c r="E47" s="17">
        <f>SUM(E45:E46)</f>
        <v>6155.2094313600001</v>
      </c>
    </row>
    <row r="48" spans="2:5" x14ac:dyDescent="0.25">
      <c r="B48" s="9"/>
      <c r="E48" s="11"/>
    </row>
    <row r="49" spans="2:5" x14ac:dyDescent="0.25">
      <c r="B49" s="12" t="s">
        <v>57</v>
      </c>
      <c r="C49" s="16" t="s">
        <v>58</v>
      </c>
      <c r="D49" s="3" t="s">
        <v>10</v>
      </c>
      <c r="E49" s="14" t="s">
        <v>11</v>
      </c>
    </row>
    <row r="50" spans="2:5" x14ac:dyDescent="0.25">
      <c r="B50" s="12" t="s">
        <v>12</v>
      </c>
      <c r="C50" s="13" t="s">
        <v>59</v>
      </c>
      <c r="D50" s="19">
        <v>1E-3</v>
      </c>
      <c r="E50" s="15">
        <f>E12*D50</f>
        <v>49.202313600000004</v>
      </c>
    </row>
    <row r="51" spans="2:5" x14ac:dyDescent="0.25">
      <c r="B51" s="12" t="s">
        <v>14</v>
      </c>
      <c r="C51" s="13" t="s">
        <v>55</v>
      </c>
      <c r="D51" s="19">
        <v>1E-4</v>
      </c>
      <c r="E51" s="15">
        <f>E12*D51</f>
        <v>4.9202313600000007</v>
      </c>
    </row>
    <row r="52" spans="2:5" x14ac:dyDescent="0.25">
      <c r="B52" s="9"/>
      <c r="C52" s="16" t="s">
        <v>60</v>
      </c>
      <c r="E52" s="17">
        <f>SUM(E50:E51)</f>
        <v>54.122544960000006</v>
      </c>
    </row>
    <row r="53" spans="2:5" x14ac:dyDescent="0.25">
      <c r="B53" s="9"/>
      <c r="E53" s="11"/>
    </row>
    <row r="54" spans="2:5" x14ac:dyDescent="0.25">
      <c r="B54" s="12" t="s">
        <v>61</v>
      </c>
      <c r="C54" s="16" t="s">
        <v>62</v>
      </c>
      <c r="D54" s="3" t="s">
        <v>10</v>
      </c>
      <c r="E54" s="14" t="s">
        <v>11</v>
      </c>
    </row>
    <row r="55" spans="2:5" x14ac:dyDescent="0.25">
      <c r="B55" s="12" t="s">
        <v>12</v>
      </c>
      <c r="C55" s="13" t="s">
        <v>63</v>
      </c>
      <c r="D55" s="19">
        <v>4.1999999999999997E-3</v>
      </c>
      <c r="E55" s="15">
        <f>E12*D55</f>
        <v>206.64971711999999</v>
      </c>
    </row>
    <row r="56" spans="2:5" x14ac:dyDescent="0.25">
      <c r="B56" s="12" t="s">
        <v>14</v>
      </c>
      <c r="C56" s="13" t="s">
        <v>64</v>
      </c>
      <c r="D56" s="19">
        <v>2.9999999999999997E-4</v>
      </c>
      <c r="E56" s="15">
        <f>E12*D56</f>
        <v>14.760694079999999</v>
      </c>
    </row>
    <row r="57" spans="2:5" x14ac:dyDescent="0.25">
      <c r="B57" s="12" t="s">
        <v>16</v>
      </c>
      <c r="C57" s="13" t="s">
        <v>65</v>
      </c>
      <c r="D57" s="19">
        <v>2.1499999999999998E-2</v>
      </c>
      <c r="E57" s="15">
        <f>E12*D57</f>
        <v>1057.8497424</v>
      </c>
    </row>
    <row r="58" spans="2:5" x14ac:dyDescent="0.25">
      <c r="B58" s="12" t="s">
        <v>18</v>
      </c>
      <c r="C58" s="13" t="s">
        <v>66</v>
      </c>
      <c r="D58" s="19">
        <v>1.9400000000000001E-2</v>
      </c>
      <c r="E58" s="15">
        <f>E12*D58</f>
        <v>954.52488384000003</v>
      </c>
    </row>
    <row r="59" spans="2:5" x14ac:dyDescent="0.25">
      <c r="B59" s="12" t="s">
        <v>20</v>
      </c>
      <c r="C59" s="13" t="s">
        <v>55</v>
      </c>
      <c r="D59" s="19">
        <v>7.1000000000000004E-3</v>
      </c>
      <c r="E59" s="15">
        <f>E12*D59</f>
        <v>349.33642656000001</v>
      </c>
    </row>
    <row r="60" spans="2:5" x14ac:dyDescent="0.25">
      <c r="B60" s="12" t="s">
        <v>22</v>
      </c>
      <c r="C60" s="13" t="s">
        <v>65</v>
      </c>
      <c r="D60" s="19">
        <v>2.1499999999999998E-2</v>
      </c>
      <c r="E60" s="15">
        <f>E12*D60</f>
        <v>1057.8497424</v>
      </c>
    </row>
    <row r="61" spans="2:5" x14ac:dyDescent="0.25">
      <c r="B61" s="9"/>
      <c r="C61" s="16" t="s">
        <v>67</v>
      </c>
      <c r="E61" s="17">
        <f>SUM(E55:E60)</f>
        <v>3640.9712063999996</v>
      </c>
    </row>
    <row r="62" spans="2:5" x14ac:dyDescent="0.25">
      <c r="B62" s="9"/>
      <c r="E62" s="11"/>
    </row>
    <row r="63" spans="2:5" x14ac:dyDescent="0.25">
      <c r="B63" s="12" t="s">
        <v>68</v>
      </c>
      <c r="C63" s="16" t="s">
        <v>69</v>
      </c>
      <c r="D63" s="3" t="s">
        <v>10</v>
      </c>
      <c r="E63" s="14" t="s">
        <v>11</v>
      </c>
    </row>
    <row r="64" spans="2:5" x14ac:dyDescent="0.25">
      <c r="B64" s="12" t="s">
        <v>12</v>
      </c>
      <c r="C64" s="13" t="s">
        <v>70</v>
      </c>
      <c r="D64" s="19">
        <v>9.0749999999999997E-2</v>
      </c>
      <c r="E64" s="15">
        <f>E12*D64</f>
        <v>4465.1099592</v>
      </c>
    </row>
    <row r="65" spans="2:5" x14ac:dyDescent="0.25">
      <c r="B65" s="12" t="s">
        <v>14</v>
      </c>
      <c r="C65" s="13" t="s">
        <v>71</v>
      </c>
      <c r="D65" s="19">
        <v>1.66E-2</v>
      </c>
      <c r="E65" s="15">
        <f>E12*D65</f>
        <v>816.75840576000007</v>
      </c>
    </row>
    <row r="66" spans="2:5" x14ac:dyDescent="0.25">
      <c r="B66" s="12" t="s">
        <v>16</v>
      </c>
      <c r="C66" s="13" t="s">
        <v>72</v>
      </c>
      <c r="D66" s="19">
        <v>8.0000000000000004E-4</v>
      </c>
      <c r="E66" s="15">
        <f>E12*D66</f>
        <v>39.361850880000006</v>
      </c>
    </row>
    <row r="67" spans="2:5" x14ac:dyDescent="0.25">
      <c r="B67" s="12" t="s">
        <v>18</v>
      </c>
      <c r="C67" s="13" t="s">
        <v>73</v>
      </c>
      <c r="D67" s="19">
        <v>7.3000000000000001E-3</v>
      </c>
      <c r="E67" s="15">
        <f>E12*D67</f>
        <v>359.17688928000001</v>
      </c>
    </row>
    <row r="68" spans="2:5" x14ac:dyDescent="0.25">
      <c r="B68" s="12" t="s">
        <v>20</v>
      </c>
      <c r="C68" s="13" t="s">
        <v>74</v>
      </c>
      <c r="D68" s="19">
        <v>2.7000000000000001E-3</v>
      </c>
      <c r="E68" s="15">
        <f>E12*D68</f>
        <v>132.84624672000001</v>
      </c>
    </row>
    <row r="69" spans="2:5" x14ac:dyDescent="0.25">
      <c r="B69" s="12" t="s">
        <v>22</v>
      </c>
      <c r="C69" s="13" t="s">
        <v>35</v>
      </c>
      <c r="D69" s="19">
        <v>0</v>
      </c>
      <c r="E69" s="15">
        <f>E12*D69</f>
        <v>0</v>
      </c>
    </row>
    <row r="70" spans="2:5" x14ac:dyDescent="0.25">
      <c r="B70" s="9"/>
      <c r="C70" s="16" t="s">
        <v>75</v>
      </c>
      <c r="E70" s="17">
        <f>SUM(E64:E69)</f>
        <v>5813.2533518399996</v>
      </c>
    </row>
    <row r="71" spans="2:5" x14ac:dyDescent="0.25">
      <c r="B71" s="9"/>
      <c r="C71" s="16" t="s">
        <v>55</v>
      </c>
      <c r="E71" s="17">
        <f>E70*36.8%</f>
        <v>2139.2772334771198</v>
      </c>
    </row>
    <row r="72" spans="2:5" x14ac:dyDescent="0.25">
      <c r="B72" s="9"/>
      <c r="C72" s="16" t="s">
        <v>76</v>
      </c>
      <c r="E72" s="17">
        <f>SUM(E70:E71)</f>
        <v>7952.5305853171194</v>
      </c>
    </row>
    <row r="73" spans="2:5" x14ac:dyDescent="0.25">
      <c r="B73" s="9"/>
      <c r="E73" s="11"/>
    </row>
    <row r="74" spans="2:5" x14ac:dyDescent="0.25">
      <c r="B74" s="20" t="s">
        <v>77</v>
      </c>
      <c r="C74" s="21"/>
      <c r="D74" s="22"/>
      <c r="E74" s="15" t="s">
        <v>11</v>
      </c>
    </row>
    <row r="75" spans="2:5" x14ac:dyDescent="0.25">
      <c r="B75" s="12" t="s">
        <v>41</v>
      </c>
      <c r="C75" s="23" t="s">
        <v>78</v>
      </c>
      <c r="D75" s="22"/>
      <c r="E75" s="18">
        <f>E42</f>
        <v>18106.451404800002</v>
      </c>
    </row>
    <row r="76" spans="2:5" x14ac:dyDescent="0.25">
      <c r="B76" s="12" t="s">
        <v>52</v>
      </c>
      <c r="C76" s="23" t="s">
        <v>79</v>
      </c>
      <c r="D76" s="22"/>
      <c r="E76" s="18">
        <f>E47</f>
        <v>6155.2094313600001</v>
      </c>
    </row>
    <row r="77" spans="2:5" x14ac:dyDescent="0.25">
      <c r="B77" s="12" t="s">
        <v>57</v>
      </c>
      <c r="C77" s="23" t="s">
        <v>80</v>
      </c>
      <c r="D77" s="22"/>
      <c r="E77" s="18">
        <f>E52</f>
        <v>54.122544960000006</v>
      </c>
    </row>
    <row r="78" spans="2:5" x14ac:dyDescent="0.25">
      <c r="B78" s="12" t="s">
        <v>61</v>
      </c>
      <c r="C78" s="23" t="s">
        <v>81</v>
      </c>
      <c r="D78" s="22"/>
      <c r="E78" s="18">
        <f>E61</f>
        <v>3640.9712063999996</v>
      </c>
    </row>
    <row r="79" spans="2:5" x14ac:dyDescent="0.25">
      <c r="B79" s="12" t="s">
        <v>68</v>
      </c>
      <c r="C79" s="23" t="s">
        <v>82</v>
      </c>
      <c r="D79" s="22"/>
      <c r="E79" s="18">
        <f>E72</f>
        <v>7952.5305853171194</v>
      </c>
    </row>
    <row r="80" spans="2:5" x14ac:dyDescent="0.25">
      <c r="B80" s="12" t="s">
        <v>83</v>
      </c>
      <c r="C80" s="23" t="s">
        <v>35</v>
      </c>
      <c r="D80" s="22"/>
      <c r="E80" s="18"/>
    </row>
    <row r="81" spans="2:5" x14ac:dyDescent="0.25">
      <c r="B81" s="9"/>
      <c r="C81" s="16" t="s">
        <v>84</v>
      </c>
      <c r="E81" s="17">
        <f>SUM(E75:E80)</f>
        <v>35909.285172837117</v>
      </c>
    </row>
    <row r="82" spans="2:5" x14ac:dyDescent="0.25">
      <c r="B82" s="9"/>
      <c r="C82" s="5"/>
      <c r="E82" s="11"/>
    </row>
    <row r="83" spans="2:5" x14ac:dyDescent="0.25">
      <c r="B83" s="9"/>
      <c r="C83" s="16" t="s">
        <v>85</v>
      </c>
      <c r="E83" s="17">
        <f>SUM(E12+E22+E30+E81)</f>
        <v>103351.35877283712</v>
      </c>
    </row>
    <row r="84" spans="2:5" x14ac:dyDescent="0.25">
      <c r="B84" s="9"/>
      <c r="E84" s="11"/>
    </row>
    <row r="85" spans="2:5" x14ac:dyDescent="0.25">
      <c r="B85" s="12"/>
      <c r="C85" s="16" t="s">
        <v>86</v>
      </c>
      <c r="D85" s="3" t="s">
        <v>10</v>
      </c>
      <c r="E85" s="14" t="s">
        <v>11</v>
      </c>
    </row>
    <row r="86" spans="2:5" x14ac:dyDescent="0.25">
      <c r="B86" s="24" t="s">
        <v>12</v>
      </c>
      <c r="C86" s="25" t="s">
        <v>87</v>
      </c>
      <c r="D86" s="75"/>
      <c r="E86" s="15">
        <f>SUM(E12+E81+E22+E30)*D86</f>
        <v>0</v>
      </c>
    </row>
    <row r="87" spans="2:5" x14ac:dyDescent="0.25">
      <c r="B87" s="24" t="s">
        <v>14</v>
      </c>
      <c r="C87" s="25" t="s">
        <v>88</v>
      </c>
      <c r="D87" s="75"/>
      <c r="E87" s="15">
        <f>SUM(E12+E22+E30+E81+E86)*D87</f>
        <v>0</v>
      </c>
    </row>
    <row r="88" spans="2:5" x14ac:dyDescent="0.25">
      <c r="B88" s="12" t="s">
        <v>16</v>
      </c>
      <c r="C88" s="13" t="s">
        <v>89</v>
      </c>
      <c r="D88" s="19"/>
      <c r="E88" s="15">
        <f>E41*D88</f>
        <v>0</v>
      </c>
    </row>
    <row r="89" spans="2:5" x14ac:dyDescent="0.25">
      <c r="B89" s="24" t="s">
        <v>18</v>
      </c>
      <c r="C89" s="25" t="s">
        <v>90</v>
      </c>
      <c r="D89" s="72">
        <v>6.4999999999999997E-3</v>
      </c>
      <c r="E89" s="15">
        <f>SUM(E83+E86+E87)*D89</f>
        <v>671.78383202344128</v>
      </c>
    </row>
    <row r="90" spans="2:5" x14ac:dyDescent="0.25">
      <c r="B90" s="24" t="s">
        <v>20</v>
      </c>
      <c r="C90" s="25" t="s">
        <v>91</v>
      </c>
      <c r="D90" s="72">
        <v>0.03</v>
      </c>
      <c r="E90" s="15">
        <f>SUM(E83+E86+E87)*D90</f>
        <v>3100.5407631851135</v>
      </c>
    </row>
    <row r="91" spans="2:5" x14ac:dyDescent="0.25">
      <c r="B91" s="24" t="s">
        <v>22</v>
      </c>
      <c r="C91" s="25" t="s">
        <v>92</v>
      </c>
      <c r="D91" s="72">
        <v>0.05</v>
      </c>
      <c r="E91" s="15">
        <f>SUM(E83+E86+E87)*D91</f>
        <v>5167.567938641856</v>
      </c>
    </row>
    <row r="92" spans="2:5" x14ac:dyDescent="0.25">
      <c r="B92" s="9"/>
      <c r="C92" s="16" t="s">
        <v>84</v>
      </c>
      <c r="E92" s="17">
        <f>SUM(E86:E91)</f>
        <v>8939.8925338504105</v>
      </c>
    </row>
    <row r="93" spans="2:5" x14ac:dyDescent="0.25">
      <c r="B93" s="9"/>
      <c r="C93" s="5"/>
      <c r="E93" s="26"/>
    </row>
    <row r="94" spans="2:5" x14ac:dyDescent="0.25">
      <c r="B94" s="9"/>
      <c r="E94" s="11"/>
    </row>
    <row r="95" spans="2:5" x14ac:dyDescent="0.25">
      <c r="B95" s="9"/>
      <c r="C95" s="27" t="s">
        <v>93</v>
      </c>
      <c r="D95" s="22"/>
      <c r="E95" s="28" t="s">
        <v>11</v>
      </c>
    </row>
    <row r="96" spans="2:5" x14ac:dyDescent="0.25">
      <c r="B96" s="9"/>
      <c r="C96" s="23" t="s">
        <v>94</v>
      </c>
      <c r="D96" s="22"/>
      <c r="E96" s="15">
        <f>E12</f>
        <v>49202.313600000001</v>
      </c>
    </row>
    <row r="97" spans="2:9" x14ac:dyDescent="0.25">
      <c r="B97" s="9"/>
      <c r="C97" s="23" t="s">
        <v>95</v>
      </c>
      <c r="D97" s="22"/>
      <c r="E97" s="15">
        <f>E22</f>
        <v>18239.759999999998</v>
      </c>
    </row>
    <row r="98" spans="2:9" x14ac:dyDescent="0.25">
      <c r="B98" s="9"/>
      <c r="C98" s="23" t="s">
        <v>96</v>
      </c>
      <c r="D98" s="22"/>
      <c r="E98" s="15">
        <f>E30</f>
        <v>0</v>
      </c>
    </row>
    <row r="99" spans="2:9" x14ac:dyDescent="0.25">
      <c r="B99" s="9"/>
      <c r="C99" s="23" t="s">
        <v>97</v>
      </c>
      <c r="D99" s="22"/>
      <c r="E99" s="15">
        <f>E81</f>
        <v>35909.285172837117</v>
      </c>
    </row>
    <row r="100" spans="2:9" x14ac:dyDescent="0.25">
      <c r="B100" s="9"/>
      <c r="C100" s="23" t="s">
        <v>98</v>
      </c>
      <c r="D100" s="22"/>
      <c r="E100" s="15">
        <f>SUM(E96:E99)</f>
        <v>103351.35877283712</v>
      </c>
    </row>
    <row r="101" spans="2:9" x14ac:dyDescent="0.25">
      <c r="B101" s="9"/>
      <c r="C101" s="23" t="s">
        <v>99</v>
      </c>
      <c r="D101" s="22"/>
      <c r="E101" s="15">
        <f>E92</f>
        <v>8939.8925338504105</v>
      </c>
    </row>
    <row r="102" spans="2:9" x14ac:dyDescent="0.25">
      <c r="B102" s="9"/>
      <c r="C102" s="29" t="s">
        <v>84</v>
      </c>
      <c r="D102" s="30"/>
      <c r="E102" s="28">
        <f>SUM(E100:E101)</f>
        <v>112291.25130668753</v>
      </c>
    </row>
    <row r="103" spans="2:9" x14ac:dyDescent="0.25">
      <c r="I103" s="33">
        <v>1319313.1000000001</v>
      </c>
    </row>
    <row r="104" spans="2:9" hidden="1" x14ac:dyDescent="0.25">
      <c r="E104" s="33"/>
      <c r="I104" s="33">
        <f>I103-E103</f>
        <v>1319313.1000000001</v>
      </c>
    </row>
  </sheetData>
  <sheetProtection algorithmName="SHA-512" hashValue="iy0ycfNwmOe8stuuRz+CXEM8r04IBV0FcjKtJeFFzwX3LQsMxcKMBhgBgOrIvTDMU502LsVUUy99/k8oaeB6Zg==" saltValue="uY8WEfJP/GJrmmT6SJOHhw==" spinCount="100000" sheet="1" objects="1" scenarios="1"/>
  <mergeCells count="5">
    <mergeCell ref="B1:E1"/>
    <mergeCell ref="B3:E3"/>
    <mergeCell ref="B14:E14"/>
    <mergeCell ref="B24:E24"/>
    <mergeCell ref="B32:E3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2" orientation="portrait" verticalDpi="0" r:id="rId1"/>
  <rowBreaks count="1" manualBreakCount="1">
    <brk id="5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F3F61-AD7F-4447-84D1-402D020FCB14}">
  <dimension ref="A1:I104"/>
  <sheetViews>
    <sheetView zoomScaleNormal="100" workbookViewId="0">
      <selection activeCell="D6" sqref="D6"/>
    </sheetView>
  </sheetViews>
  <sheetFormatPr defaultColWidth="0" defaultRowHeight="15" zeroHeight="1" x14ac:dyDescent="0.25"/>
  <cols>
    <col min="1" max="1" width="1.85546875" customWidth="1"/>
    <col min="2" max="2" width="8.85546875" customWidth="1"/>
    <col min="3" max="3" width="42.140625" customWidth="1"/>
    <col min="4" max="4" width="8.7109375" customWidth="1"/>
    <col min="5" max="5" width="16.85546875" customWidth="1"/>
    <col min="6" max="6" width="4.5703125" customWidth="1"/>
    <col min="7" max="7" width="9.140625" hidden="1" customWidth="1"/>
    <col min="8" max="8" width="9.140625" hidden="1"/>
    <col min="9" max="9" width="15.42578125" hidden="1"/>
    <col min="10" max="16384" width="9.140625" hidden="1"/>
  </cols>
  <sheetData>
    <row r="1" spans="2:5" x14ac:dyDescent="0.25">
      <c r="B1" s="47" t="s">
        <v>142</v>
      </c>
      <c r="C1" s="47"/>
      <c r="D1" s="47"/>
      <c r="E1" s="47"/>
    </row>
    <row r="2" spans="2:5" x14ac:dyDescent="0.25"/>
    <row r="3" spans="2:5" x14ac:dyDescent="0.25">
      <c r="B3" s="46" t="s">
        <v>9</v>
      </c>
      <c r="C3" s="46"/>
      <c r="D3" s="46"/>
      <c r="E3" s="46"/>
    </row>
    <row r="4" spans="2:5" x14ac:dyDescent="0.25">
      <c r="B4" s="12"/>
      <c r="C4" s="13"/>
      <c r="D4" s="3" t="s">
        <v>10</v>
      </c>
      <c r="E4" s="14" t="s">
        <v>11</v>
      </c>
    </row>
    <row r="5" spans="2:5" x14ac:dyDescent="0.25">
      <c r="B5" s="12" t="s">
        <v>12</v>
      </c>
      <c r="C5" s="13" t="s">
        <v>13</v>
      </c>
      <c r="D5" s="12">
        <f>Cargos!D5</f>
        <v>22</v>
      </c>
      <c r="E5" s="15">
        <f>(Cargos!E5)*D5</f>
        <v>40764.240000000005</v>
      </c>
    </row>
    <row r="6" spans="2:5" x14ac:dyDescent="0.25">
      <c r="B6" s="12" t="s">
        <v>14</v>
      </c>
      <c r="C6" s="13" t="s">
        <v>15</v>
      </c>
      <c r="D6" s="12"/>
      <c r="E6" s="15">
        <f>(Cargos!G5*D5)</f>
        <v>12229.271999999999</v>
      </c>
    </row>
    <row r="7" spans="2:5" x14ac:dyDescent="0.25">
      <c r="B7" s="12" t="s">
        <v>16</v>
      </c>
      <c r="C7" s="13" t="s">
        <v>17</v>
      </c>
      <c r="D7" s="12"/>
      <c r="E7" s="15">
        <f>(Cargos!H5*D5)</f>
        <v>0</v>
      </c>
    </row>
    <row r="8" spans="2:5" x14ac:dyDescent="0.25">
      <c r="B8" s="12" t="s">
        <v>18</v>
      </c>
      <c r="C8" s="13" t="s">
        <v>19</v>
      </c>
      <c r="D8" s="12"/>
      <c r="E8" s="15">
        <f>(Cargos!F5*D5)</f>
        <v>3891.1320000000001</v>
      </c>
    </row>
    <row r="9" spans="2:5" x14ac:dyDescent="0.25">
      <c r="B9" s="12" t="s">
        <v>20</v>
      </c>
      <c r="C9" s="13" t="s">
        <v>21</v>
      </c>
      <c r="D9" s="12"/>
      <c r="E9" s="15"/>
    </row>
    <row r="10" spans="2:5" x14ac:dyDescent="0.25">
      <c r="B10" s="12" t="s">
        <v>22</v>
      </c>
      <c r="C10" s="13" t="s">
        <v>23</v>
      </c>
      <c r="D10" s="12"/>
      <c r="E10" s="15">
        <f>(Cargos!I5*D5)</f>
        <v>0</v>
      </c>
    </row>
    <row r="11" spans="2:5" x14ac:dyDescent="0.25">
      <c r="B11" s="12" t="s">
        <v>24</v>
      </c>
      <c r="C11" s="13" t="s">
        <v>25</v>
      </c>
      <c r="D11" s="12"/>
      <c r="E11" s="15">
        <f>(E5*6%)+(E17*D5)/10</f>
        <v>3791.1984000000002</v>
      </c>
    </row>
    <row r="12" spans="2:5" x14ac:dyDescent="0.25">
      <c r="B12" s="9"/>
      <c r="C12" s="16" t="s">
        <v>26</v>
      </c>
      <c r="E12" s="17">
        <f>SUM(E5:E10)-E11</f>
        <v>53093.445599999999</v>
      </c>
    </row>
    <row r="13" spans="2:5" x14ac:dyDescent="0.25">
      <c r="B13" s="9"/>
      <c r="E13" s="11"/>
    </row>
    <row r="14" spans="2:5" x14ac:dyDescent="0.25">
      <c r="B14" s="46" t="s">
        <v>27</v>
      </c>
      <c r="C14" s="46"/>
      <c r="D14" s="46"/>
      <c r="E14" s="46"/>
    </row>
    <row r="15" spans="2:5" x14ac:dyDescent="0.25">
      <c r="B15" s="12"/>
      <c r="C15" s="13"/>
      <c r="D15" s="12" t="s">
        <v>10</v>
      </c>
      <c r="E15" s="15" t="s">
        <v>11</v>
      </c>
    </row>
    <row r="16" spans="2:5" x14ac:dyDescent="0.25">
      <c r="B16" s="12" t="s">
        <v>12</v>
      </c>
      <c r="C16" s="13" t="s">
        <v>28</v>
      </c>
      <c r="D16" s="12">
        <v>42</v>
      </c>
      <c r="E16" s="15">
        <f>5.18*D16</f>
        <v>217.56</v>
      </c>
    </row>
    <row r="17" spans="2:5" x14ac:dyDescent="0.25">
      <c r="B17" s="12" t="s">
        <v>14</v>
      </c>
      <c r="C17" s="13" t="s">
        <v>29</v>
      </c>
      <c r="D17" s="12">
        <v>21</v>
      </c>
      <c r="E17" s="15">
        <f>29.12*D17</f>
        <v>611.52</v>
      </c>
    </row>
    <row r="18" spans="2:5" x14ac:dyDescent="0.25">
      <c r="B18" s="12" t="s">
        <v>16</v>
      </c>
      <c r="C18" s="13" t="s">
        <v>30</v>
      </c>
      <c r="D18" s="12"/>
      <c r="E18" s="15"/>
    </row>
    <row r="19" spans="2:5" x14ac:dyDescent="0.25">
      <c r="B19" s="12" t="s">
        <v>18</v>
      </c>
      <c r="C19" s="13" t="s">
        <v>31</v>
      </c>
      <c r="D19" s="12"/>
      <c r="E19" s="15"/>
    </row>
    <row r="20" spans="2:5" x14ac:dyDescent="0.25">
      <c r="B20" s="12" t="s">
        <v>32</v>
      </c>
      <c r="C20" s="13" t="s">
        <v>33</v>
      </c>
      <c r="D20" s="12"/>
      <c r="E20" s="15"/>
    </row>
    <row r="21" spans="2:5" x14ac:dyDescent="0.25">
      <c r="B21" s="12" t="s">
        <v>34</v>
      </c>
      <c r="C21" s="13" t="s">
        <v>35</v>
      </c>
      <c r="D21" s="12"/>
      <c r="E21" s="15"/>
    </row>
    <row r="22" spans="2:5" x14ac:dyDescent="0.25">
      <c r="B22" s="9"/>
      <c r="C22" s="16" t="s">
        <v>26</v>
      </c>
      <c r="E22" s="17">
        <f>D5*(E16+E17)</f>
        <v>18239.759999999998</v>
      </c>
    </row>
    <row r="23" spans="2:5" x14ac:dyDescent="0.25">
      <c r="B23" s="9"/>
      <c r="E23" s="11"/>
    </row>
    <row r="24" spans="2:5" x14ac:dyDescent="0.25">
      <c r="B24" s="46" t="s">
        <v>36</v>
      </c>
      <c r="C24" s="46"/>
      <c r="D24" s="46"/>
      <c r="E24" s="46"/>
    </row>
    <row r="25" spans="2:5" x14ac:dyDescent="0.25">
      <c r="B25" s="12"/>
      <c r="C25" s="13"/>
      <c r="D25" s="12" t="s">
        <v>10</v>
      </c>
      <c r="E25" s="15" t="s">
        <v>11</v>
      </c>
    </row>
    <row r="26" spans="2:5" x14ac:dyDescent="0.25">
      <c r="B26" s="12" t="s">
        <v>12</v>
      </c>
      <c r="C26" s="13" t="s">
        <v>123</v>
      </c>
      <c r="D26" s="12">
        <f>D5</f>
        <v>22</v>
      </c>
      <c r="E26" s="74"/>
    </row>
    <row r="27" spans="2:5" x14ac:dyDescent="0.25">
      <c r="B27" s="12" t="s">
        <v>14</v>
      </c>
      <c r="C27" s="13" t="s">
        <v>37</v>
      </c>
      <c r="D27" s="12"/>
      <c r="E27" s="15"/>
    </row>
    <row r="28" spans="2:5" x14ac:dyDescent="0.25">
      <c r="B28" s="12" t="s">
        <v>16</v>
      </c>
      <c r="C28" s="13" t="s">
        <v>38</v>
      </c>
      <c r="D28" s="12"/>
      <c r="E28" s="15"/>
    </row>
    <row r="29" spans="2:5" x14ac:dyDescent="0.25">
      <c r="B29" s="12" t="s">
        <v>18</v>
      </c>
      <c r="C29" s="13" t="s">
        <v>39</v>
      </c>
      <c r="D29" s="13"/>
      <c r="E29" s="18"/>
    </row>
    <row r="30" spans="2:5" x14ac:dyDescent="0.25">
      <c r="B30" s="9"/>
      <c r="C30" s="16" t="s">
        <v>26</v>
      </c>
      <c r="E30" s="17">
        <f>D26*E26</f>
        <v>0</v>
      </c>
    </row>
    <row r="31" spans="2:5" x14ac:dyDescent="0.25">
      <c r="B31" s="9"/>
      <c r="E31" s="11"/>
    </row>
    <row r="32" spans="2:5" x14ac:dyDescent="0.25">
      <c r="B32" s="46" t="s">
        <v>40</v>
      </c>
      <c r="C32" s="46"/>
      <c r="D32" s="46"/>
      <c r="E32" s="46"/>
    </row>
    <row r="33" spans="2:5" x14ac:dyDescent="0.25">
      <c r="B33" s="12" t="s">
        <v>41</v>
      </c>
      <c r="C33" s="13"/>
      <c r="D33" s="3" t="s">
        <v>10</v>
      </c>
      <c r="E33" s="14" t="s">
        <v>11</v>
      </c>
    </row>
    <row r="34" spans="2:5" x14ac:dyDescent="0.25">
      <c r="B34" s="12" t="s">
        <v>12</v>
      </c>
      <c r="C34" s="13" t="s">
        <v>42</v>
      </c>
      <c r="D34" s="19">
        <v>0.2</v>
      </c>
      <c r="E34" s="15">
        <f>E12*D34</f>
        <v>10618.689120000001</v>
      </c>
    </row>
    <row r="35" spans="2:5" x14ac:dyDescent="0.25">
      <c r="B35" s="12" t="s">
        <v>14</v>
      </c>
      <c r="C35" s="13" t="s">
        <v>43</v>
      </c>
      <c r="D35" s="19">
        <v>1.4999999999999999E-2</v>
      </c>
      <c r="E35" s="15">
        <f>E12*D35</f>
        <v>796.40168399999993</v>
      </c>
    </row>
    <row r="36" spans="2:5" x14ac:dyDescent="0.25">
      <c r="B36" s="12" t="s">
        <v>16</v>
      </c>
      <c r="C36" s="13" t="s">
        <v>44</v>
      </c>
      <c r="D36" s="19">
        <v>0.01</v>
      </c>
      <c r="E36" s="15">
        <f>E12*D36</f>
        <v>530.93445599999995</v>
      </c>
    </row>
    <row r="37" spans="2:5" x14ac:dyDescent="0.25">
      <c r="B37" s="12" t="s">
        <v>18</v>
      </c>
      <c r="C37" s="13" t="s">
        <v>45</v>
      </c>
      <c r="D37" s="19">
        <v>2E-3</v>
      </c>
      <c r="E37" s="15">
        <f>E12*D37</f>
        <v>106.18689120000001</v>
      </c>
    </row>
    <row r="38" spans="2:5" x14ac:dyDescent="0.25">
      <c r="B38" s="12" t="s">
        <v>20</v>
      </c>
      <c r="C38" s="13" t="s">
        <v>46</v>
      </c>
      <c r="D38" s="19">
        <v>2.5000000000000001E-2</v>
      </c>
      <c r="E38" s="15">
        <f>E12*D38</f>
        <v>1327.3361400000001</v>
      </c>
    </row>
    <row r="39" spans="2:5" x14ac:dyDescent="0.25">
      <c r="B39" s="12" t="s">
        <v>22</v>
      </c>
      <c r="C39" s="13" t="s">
        <v>47</v>
      </c>
      <c r="D39" s="19">
        <v>0.08</v>
      </c>
      <c r="E39" s="15">
        <f>E12*D39</f>
        <v>4247.4756479999996</v>
      </c>
    </row>
    <row r="40" spans="2:5" x14ac:dyDescent="0.25">
      <c r="B40" s="12" t="s">
        <v>24</v>
      </c>
      <c r="C40" s="13" t="s">
        <v>48</v>
      </c>
      <c r="D40" s="19">
        <v>0.03</v>
      </c>
      <c r="E40" s="15">
        <f>E12*D40</f>
        <v>1592.8033679999999</v>
      </c>
    </row>
    <row r="41" spans="2:5" x14ac:dyDescent="0.25">
      <c r="B41" s="12" t="s">
        <v>49</v>
      </c>
      <c r="C41" s="13" t="s">
        <v>50</v>
      </c>
      <c r="D41" s="19">
        <v>6.0000000000000001E-3</v>
      </c>
      <c r="E41" s="15">
        <f>E12*D41</f>
        <v>318.56067360000003</v>
      </c>
    </row>
    <row r="42" spans="2:5" x14ac:dyDescent="0.25">
      <c r="B42" s="9"/>
      <c r="C42" s="16" t="s">
        <v>51</v>
      </c>
      <c r="E42" s="17">
        <f>SUM(E34:E41)</f>
        <v>19538.387980800002</v>
      </c>
    </row>
    <row r="43" spans="2:5" x14ac:dyDescent="0.25">
      <c r="B43" s="9"/>
      <c r="E43" s="11"/>
    </row>
    <row r="44" spans="2:5" x14ac:dyDescent="0.25">
      <c r="B44" s="12" t="s">
        <v>52</v>
      </c>
      <c r="C44" s="16" t="s">
        <v>53</v>
      </c>
      <c r="D44" s="3" t="s">
        <v>10</v>
      </c>
      <c r="E44" s="14" t="s">
        <v>11</v>
      </c>
    </row>
    <row r="45" spans="2:5" x14ac:dyDescent="0.25">
      <c r="B45" s="12" t="s">
        <v>12</v>
      </c>
      <c r="C45" s="13" t="s">
        <v>54</v>
      </c>
      <c r="D45" s="19">
        <v>8.3299999999999999E-2</v>
      </c>
      <c r="E45" s="15">
        <f>E12*D45</f>
        <v>4422.6840184800003</v>
      </c>
    </row>
    <row r="46" spans="2:5" x14ac:dyDescent="0.25">
      <c r="B46" s="12" t="s">
        <v>14</v>
      </c>
      <c r="C46" s="13" t="s">
        <v>55</v>
      </c>
      <c r="D46" s="19">
        <v>4.1799999999999997E-2</v>
      </c>
      <c r="E46" s="15">
        <f>E12*D46</f>
        <v>2219.3060260799998</v>
      </c>
    </row>
    <row r="47" spans="2:5" x14ac:dyDescent="0.25">
      <c r="B47" s="9"/>
      <c r="C47" s="16" t="s">
        <v>56</v>
      </c>
      <c r="E47" s="17">
        <f>SUM(E45:E46)</f>
        <v>6641.9900445599997</v>
      </c>
    </row>
    <row r="48" spans="2:5" x14ac:dyDescent="0.25">
      <c r="B48" s="9"/>
      <c r="E48" s="11"/>
    </row>
    <row r="49" spans="2:5" x14ac:dyDescent="0.25">
      <c r="B49" s="12" t="s">
        <v>57</v>
      </c>
      <c r="C49" s="16" t="s">
        <v>58</v>
      </c>
      <c r="D49" s="3" t="s">
        <v>10</v>
      </c>
      <c r="E49" s="14" t="s">
        <v>11</v>
      </c>
    </row>
    <row r="50" spans="2:5" x14ac:dyDescent="0.25">
      <c r="B50" s="12" t="s">
        <v>12</v>
      </c>
      <c r="C50" s="13" t="s">
        <v>59</v>
      </c>
      <c r="D50" s="19">
        <v>1E-3</v>
      </c>
      <c r="E50" s="15">
        <f>E12*D50</f>
        <v>53.093445600000003</v>
      </c>
    </row>
    <row r="51" spans="2:5" x14ac:dyDescent="0.25">
      <c r="B51" s="12" t="s">
        <v>14</v>
      </c>
      <c r="C51" s="13" t="s">
        <v>55</v>
      </c>
      <c r="D51" s="19">
        <v>1E-4</v>
      </c>
      <c r="E51" s="15">
        <f>E12*D51</f>
        <v>5.3093445600000004</v>
      </c>
    </row>
    <row r="52" spans="2:5" x14ac:dyDescent="0.25">
      <c r="B52" s="9"/>
      <c r="C52" s="16" t="s">
        <v>60</v>
      </c>
      <c r="E52" s="17">
        <f>SUM(E50:E51)</f>
        <v>58.402790160000002</v>
      </c>
    </row>
    <row r="53" spans="2:5" x14ac:dyDescent="0.25">
      <c r="B53" s="9"/>
      <c r="E53" s="11"/>
    </row>
    <row r="54" spans="2:5" x14ac:dyDescent="0.25">
      <c r="B54" s="12" t="s">
        <v>61</v>
      </c>
      <c r="C54" s="16" t="s">
        <v>62</v>
      </c>
      <c r="D54" s="3" t="s">
        <v>10</v>
      </c>
      <c r="E54" s="14" t="s">
        <v>11</v>
      </c>
    </row>
    <row r="55" spans="2:5" x14ac:dyDescent="0.25">
      <c r="B55" s="12" t="s">
        <v>12</v>
      </c>
      <c r="C55" s="13" t="s">
        <v>63</v>
      </c>
      <c r="D55" s="19">
        <v>4.1999999999999997E-3</v>
      </c>
      <c r="E55" s="15">
        <f>E12*D55</f>
        <v>222.99247151999998</v>
      </c>
    </row>
    <row r="56" spans="2:5" x14ac:dyDescent="0.25">
      <c r="B56" s="12" t="s">
        <v>14</v>
      </c>
      <c r="C56" s="13" t="s">
        <v>64</v>
      </c>
      <c r="D56" s="19">
        <v>2.9999999999999997E-4</v>
      </c>
      <c r="E56" s="15">
        <f>E12*D56</f>
        <v>15.928033679999999</v>
      </c>
    </row>
    <row r="57" spans="2:5" x14ac:dyDescent="0.25">
      <c r="B57" s="12" t="s">
        <v>16</v>
      </c>
      <c r="C57" s="13" t="s">
        <v>65</v>
      </c>
      <c r="D57" s="19">
        <v>2.1499999999999998E-2</v>
      </c>
      <c r="E57" s="15">
        <f>E12*D57</f>
        <v>1141.5090803999999</v>
      </c>
    </row>
    <row r="58" spans="2:5" x14ac:dyDescent="0.25">
      <c r="B58" s="12" t="s">
        <v>18</v>
      </c>
      <c r="C58" s="13" t="s">
        <v>66</v>
      </c>
      <c r="D58" s="19">
        <v>1.9400000000000001E-2</v>
      </c>
      <c r="E58" s="15">
        <f>E12*D58</f>
        <v>1030.0128446399999</v>
      </c>
    </row>
    <row r="59" spans="2:5" x14ac:dyDescent="0.25">
      <c r="B59" s="12" t="s">
        <v>20</v>
      </c>
      <c r="C59" s="13" t="s">
        <v>55</v>
      </c>
      <c r="D59" s="19">
        <v>7.1000000000000004E-3</v>
      </c>
      <c r="E59" s="15">
        <f>E12*D59</f>
        <v>376.96346376000002</v>
      </c>
    </row>
    <row r="60" spans="2:5" x14ac:dyDescent="0.25">
      <c r="B60" s="12" t="s">
        <v>22</v>
      </c>
      <c r="C60" s="13" t="s">
        <v>65</v>
      </c>
      <c r="D60" s="19">
        <v>2.1499999999999998E-2</v>
      </c>
      <c r="E60" s="15">
        <f>E12*D60</f>
        <v>1141.5090803999999</v>
      </c>
    </row>
    <row r="61" spans="2:5" x14ac:dyDescent="0.25">
      <c r="B61" s="9"/>
      <c r="C61" s="16" t="s">
        <v>67</v>
      </c>
      <c r="E61" s="17">
        <f>SUM(E55:E60)</f>
        <v>3928.9149743999997</v>
      </c>
    </row>
    <row r="62" spans="2:5" x14ac:dyDescent="0.25">
      <c r="B62" s="9"/>
      <c r="E62" s="11"/>
    </row>
    <row r="63" spans="2:5" x14ac:dyDescent="0.25">
      <c r="B63" s="12" t="s">
        <v>68</v>
      </c>
      <c r="C63" s="16" t="s">
        <v>69</v>
      </c>
      <c r="D63" s="3" t="s">
        <v>10</v>
      </c>
      <c r="E63" s="14" t="s">
        <v>11</v>
      </c>
    </row>
    <row r="64" spans="2:5" x14ac:dyDescent="0.25">
      <c r="B64" s="12" t="s">
        <v>12</v>
      </c>
      <c r="C64" s="13" t="s">
        <v>70</v>
      </c>
      <c r="D64" s="19">
        <v>9.0749999999999997E-2</v>
      </c>
      <c r="E64" s="15">
        <f>E12*D64</f>
        <v>4818.2301882000002</v>
      </c>
    </row>
    <row r="65" spans="2:5" x14ac:dyDescent="0.25">
      <c r="B65" s="12" t="s">
        <v>14</v>
      </c>
      <c r="C65" s="13" t="s">
        <v>71</v>
      </c>
      <c r="D65" s="19">
        <v>1.66E-2</v>
      </c>
      <c r="E65" s="15">
        <f>E12*D65</f>
        <v>881.35119696000004</v>
      </c>
    </row>
    <row r="66" spans="2:5" x14ac:dyDescent="0.25">
      <c r="B66" s="12" t="s">
        <v>16</v>
      </c>
      <c r="C66" s="13" t="s">
        <v>72</v>
      </c>
      <c r="D66" s="19">
        <v>8.0000000000000004E-4</v>
      </c>
      <c r="E66" s="15">
        <f>E12*D66</f>
        <v>42.474756480000003</v>
      </c>
    </row>
    <row r="67" spans="2:5" x14ac:dyDescent="0.25">
      <c r="B67" s="12" t="s">
        <v>18</v>
      </c>
      <c r="C67" s="13" t="s">
        <v>73</v>
      </c>
      <c r="D67" s="19">
        <v>7.3000000000000001E-3</v>
      </c>
      <c r="E67" s="15">
        <f>E12*D67</f>
        <v>387.58215288000002</v>
      </c>
    </row>
    <row r="68" spans="2:5" x14ac:dyDescent="0.25">
      <c r="B68" s="12" t="s">
        <v>20</v>
      </c>
      <c r="C68" s="13" t="s">
        <v>74</v>
      </c>
      <c r="D68" s="19">
        <v>2.7000000000000001E-3</v>
      </c>
      <c r="E68" s="15">
        <f>E12*D68</f>
        <v>143.35230312000002</v>
      </c>
    </row>
    <row r="69" spans="2:5" x14ac:dyDescent="0.25">
      <c r="B69" s="12" t="s">
        <v>22</v>
      </c>
      <c r="C69" s="13" t="s">
        <v>35</v>
      </c>
      <c r="D69" s="19">
        <v>0</v>
      </c>
      <c r="E69" s="15">
        <f>E12*D69</f>
        <v>0</v>
      </c>
    </row>
    <row r="70" spans="2:5" x14ac:dyDescent="0.25">
      <c r="B70" s="9"/>
      <c r="C70" s="16" t="s">
        <v>75</v>
      </c>
      <c r="E70" s="17">
        <f>SUM(E64:E69)</f>
        <v>6272.9905976400005</v>
      </c>
    </row>
    <row r="71" spans="2:5" x14ac:dyDescent="0.25">
      <c r="B71" s="9"/>
      <c r="C71" s="16" t="s">
        <v>55</v>
      </c>
      <c r="E71" s="17">
        <f>E70*36.8%</f>
        <v>2308.4605399315201</v>
      </c>
    </row>
    <row r="72" spans="2:5" x14ac:dyDescent="0.25">
      <c r="B72" s="9"/>
      <c r="C72" s="16" t="s">
        <v>76</v>
      </c>
      <c r="E72" s="17">
        <f>SUM(E70:E71)</f>
        <v>8581.451137571521</v>
      </c>
    </row>
    <row r="73" spans="2:5" x14ac:dyDescent="0.25">
      <c r="B73" s="9"/>
      <c r="E73" s="11"/>
    </row>
    <row r="74" spans="2:5" x14ac:dyDescent="0.25">
      <c r="B74" s="20" t="s">
        <v>77</v>
      </c>
      <c r="C74" s="21"/>
      <c r="D74" s="22"/>
      <c r="E74" s="15" t="s">
        <v>11</v>
      </c>
    </row>
    <row r="75" spans="2:5" x14ac:dyDescent="0.25">
      <c r="B75" s="12" t="s">
        <v>41</v>
      </c>
      <c r="C75" s="23" t="s">
        <v>78</v>
      </c>
      <c r="D75" s="22"/>
      <c r="E75" s="18">
        <f>E42</f>
        <v>19538.387980800002</v>
      </c>
    </row>
    <row r="76" spans="2:5" x14ac:dyDescent="0.25">
      <c r="B76" s="12" t="s">
        <v>52</v>
      </c>
      <c r="C76" s="23" t="s">
        <v>79</v>
      </c>
      <c r="D76" s="22"/>
      <c r="E76" s="18">
        <f>E47</f>
        <v>6641.9900445599997</v>
      </c>
    </row>
    <row r="77" spans="2:5" x14ac:dyDescent="0.25">
      <c r="B77" s="12" t="s">
        <v>57</v>
      </c>
      <c r="C77" s="23" t="s">
        <v>80</v>
      </c>
      <c r="D77" s="22"/>
      <c r="E77" s="18">
        <f>E52</f>
        <v>58.402790160000002</v>
      </c>
    </row>
    <row r="78" spans="2:5" x14ac:dyDescent="0.25">
      <c r="B78" s="12" t="s">
        <v>61</v>
      </c>
      <c r="C78" s="23" t="s">
        <v>81</v>
      </c>
      <c r="D78" s="22"/>
      <c r="E78" s="18">
        <f>E61</f>
        <v>3928.9149743999997</v>
      </c>
    </row>
    <row r="79" spans="2:5" x14ac:dyDescent="0.25">
      <c r="B79" s="12" t="s">
        <v>68</v>
      </c>
      <c r="C79" s="23" t="s">
        <v>82</v>
      </c>
      <c r="D79" s="22"/>
      <c r="E79" s="18">
        <f>E72</f>
        <v>8581.451137571521</v>
      </c>
    </row>
    <row r="80" spans="2:5" x14ac:dyDescent="0.25">
      <c r="B80" s="12" t="s">
        <v>83</v>
      </c>
      <c r="C80" s="23" t="s">
        <v>35</v>
      </c>
      <c r="D80" s="22"/>
      <c r="E80" s="18"/>
    </row>
    <row r="81" spans="2:5" x14ac:dyDescent="0.25">
      <c r="B81" s="9"/>
      <c r="C81" s="16" t="s">
        <v>84</v>
      </c>
      <c r="E81" s="18">
        <f>SUM(E75:E80)</f>
        <v>38749.146927491522</v>
      </c>
    </row>
    <row r="82" spans="2:5" x14ac:dyDescent="0.25">
      <c r="B82" s="9"/>
      <c r="C82" s="5"/>
      <c r="E82" s="11"/>
    </row>
    <row r="83" spans="2:5" x14ac:dyDescent="0.25">
      <c r="B83" s="9"/>
      <c r="C83" s="16" t="s">
        <v>85</v>
      </c>
      <c r="E83" s="17">
        <f>SUM(E12+E22+E30+E81)</f>
        <v>110082.35252749152</v>
      </c>
    </row>
    <row r="84" spans="2:5" x14ac:dyDescent="0.25">
      <c r="B84" s="9"/>
      <c r="E84" s="11"/>
    </row>
    <row r="85" spans="2:5" x14ac:dyDescent="0.25">
      <c r="B85" s="12"/>
      <c r="C85" s="16" t="s">
        <v>86</v>
      </c>
      <c r="D85" s="3" t="s">
        <v>10</v>
      </c>
      <c r="E85" s="14" t="s">
        <v>11</v>
      </c>
    </row>
    <row r="86" spans="2:5" x14ac:dyDescent="0.25">
      <c r="B86" s="24" t="s">
        <v>12</v>
      </c>
      <c r="C86" s="25" t="s">
        <v>87</v>
      </c>
      <c r="D86" s="70"/>
      <c r="E86" s="15">
        <f>SUM(E12+E81+E22+E30)*D86</f>
        <v>0</v>
      </c>
    </row>
    <row r="87" spans="2:5" x14ac:dyDescent="0.25">
      <c r="B87" s="24" t="s">
        <v>14</v>
      </c>
      <c r="C87" s="25" t="s">
        <v>88</v>
      </c>
      <c r="D87" s="70"/>
      <c r="E87" s="15">
        <f>SUM(E12+E22+E30+E81+E86)*D87</f>
        <v>0</v>
      </c>
    </row>
    <row r="88" spans="2:5" x14ac:dyDescent="0.25">
      <c r="B88" s="12" t="s">
        <v>16</v>
      </c>
      <c r="C88" s="13" t="s">
        <v>89</v>
      </c>
      <c r="D88" s="19"/>
      <c r="E88" s="15">
        <f>E41*D88</f>
        <v>0</v>
      </c>
    </row>
    <row r="89" spans="2:5" x14ac:dyDescent="0.25">
      <c r="B89" s="24" t="s">
        <v>18</v>
      </c>
      <c r="C89" s="25" t="s">
        <v>90</v>
      </c>
      <c r="D89" s="72">
        <v>6.4999999999999997E-3</v>
      </c>
      <c r="E89" s="15">
        <f>SUM(E83+E86+E87)*D89</f>
        <v>715.53529142869479</v>
      </c>
    </row>
    <row r="90" spans="2:5" x14ac:dyDescent="0.25">
      <c r="B90" s="24" t="s">
        <v>20</v>
      </c>
      <c r="C90" s="25" t="s">
        <v>91</v>
      </c>
      <c r="D90" s="72">
        <v>0.03</v>
      </c>
      <c r="E90" s="15">
        <f>SUM(E83+E86+E87)*D90</f>
        <v>3302.4705758247455</v>
      </c>
    </row>
    <row r="91" spans="2:5" x14ac:dyDescent="0.25">
      <c r="B91" s="24" t="s">
        <v>22</v>
      </c>
      <c r="C91" s="25" t="s">
        <v>92</v>
      </c>
      <c r="D91" s="72">
        <v>0.05</v>
      </c>
      <c r="E91" s="15">
        <f>SUM(E83+E86+E87)*D91</f>
        <v>5504.1176263745765</v>
      </c>
    </row>
    <row r="92" spans="2:5" x14ac:dyDescent="0.25">
      <c r="B92" s="9"/>
      <c r="C92" s="16" t="s">
        <v>84</v>
      </c>
      <c r="E92" s="17">
        <f>SUM(E86:E91)</f>
        <v>9522.1234936280161</v>
      </c>
    </row>
    <row r="93" spans="2:5" x14ac:dyDescent="0.25">
      <c r="B93" s="9"/>
      <c r="C93" s="5"/>
      <c r="E93" s="26"/>
    </row>
    <row r="94" spans="2:5" x14ac:dyDescent="0.25">
      <c r="B94" s="9"/>
      <c r="E94" s="11"/>
    </row>
    <row r="95" spans="2:5" x14ac:dyDescent="0.25">
      <c r="B95" s="9"/>
      <c r="C95" s="27" t="s">
        <v>93</v>
      </c>
      <c r="D95" s="22"/>
      <c r="E95" s="28" t="s">
        <v>11</v>
      </c>
    </row>
    <row r="96" spans="2:5" x14ac:dyDescent="0.25">
      <c r="B96" s="9"/>
      <c r="C96" s="23" t="s">
        <v>94</v>
      </c>
      <c r="D96" s="22"/>
      <c r="E96" s="15">
        <f>E12</f>
        <v>53093.445599999999</v>
      </c>
    </row>
    <row r="97" spans="2:9" x14ac:dyDescent="0.25">
      <c r="B97" s="9"/>
      <c r="C97" s="23" t="s">
        <v>95</v>
      </c>
      <c r="D97" s="22"/>
      <c r="E97" s="15">
        <f>E22</f>
        <v>18239.759999999998</v>
      </c>
    </row>
    <row r="98" spans="2:9" x14ac:dyDescent="0.25">
      <c r="B98" s="9"/>
      <c r="C98" s="23" t="s">
        <v>96</v>
      </c>
      <c r="D98" s="22"/>
      <c r="E98" s="15">
        <f>E30</f>
        <v>0</v>
      </c>
    </row>
    <row r="99" spans="2:9" x14ac:dyDescent="0.25">
      <c r="B99" s="9"/>
      <c r="C99" s="23" t="s">
        <v>97</v>
      </c>
      <c r="D99" s="22"/>
      <c r="E99" s="15">
        <f>E81</f>
        <v>38749.146927491522</v>
      </c>
    </row>
    <row r="100" spans="2:9" x14ac:dyDescent="0.25">
      <c r="B100" s="9"/>
      <c r="C100" s="23" t="s">
        <v>98</v>
      </c>
      <c r="D100" s="22"/>
      <c r="E100" s="15">
        <f>SUM(E96:E99)</f>
        <v>110082.35252749152</v>
      </c>
    </row>
    <row r="101" spans="2:9" x14ac:dyDescent="0.25">
      <c r="B101" s="9"/>
      <c r="C101" s="23" t="s">
        <v>99</v>
      </c>
      <c r="D101" s="22"/>
      <c r="E101" s="15">
        <f>E92</f>
        <v>9522.1234936280161</v>
      </c>
    </row>
    <row r="102" spans="2:9" x14ac:dyDescent="0.25">
      <c r="B102" s="9"/>
      <c r="C102" s="29" t="s">
        <v>84</v>
      </c>
      <c r="D102" s="30"/>
      <c r="E102" s="28">
        <f>SUM(E100:E101)</f>
        <v>119604.47602111954</v>
      </c>
    </row>
    <row r="103" spans="2:9" x14ac:dyDescent="0.25">
      <c r="I103" s="33"/>
    </row>
    <row r="104" spans="2:9" hidden="1" x14ac:dyDescent="0.25">
      <c r="I104" s="33"/>
    </row>
  </sheetData>
  <sheetProtection algorithmName="SHA-512" hashValue="Du4iLLZo4fuQ7oQoQ5HdQrNSoWWIYijusPNYFsPmhGhRFmOeG9YkJGRIlgLWjxfmjNRLBmBSKHkWRnhSzddKYg==" saltValue="kw45RubWpfUmtXQx8sbVeA==" spinCount="100000" sheet="1" objects="1" scenarios="1"/>
  <mergeCells count="5">
    <mergeCell ref="B1:E1"/>
    <mergeCell ref="B3:E3"/>
    <mergeCell ref="B14:E14"/>
    <mergeCell ref="B24:E24"/>
    <mergeCell ref="B32:E3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2" orientation="portrait" verticalDpi="0" r:id="rId1"/>
  <rowBreaks count="1" manualBreakCount="1">
    <brk id="5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1E16D-B393-4CC1-858B-F7AB5A13D89A}">
  <dimension ref="A1:I105"/>
  <sheetViews>
    <sheetView zoomScaleNormal="100" workbookViewId="0">
      <selection activeCell="F12" sqref="F12"/>
    </sheetView>
  </sheetViews>
  <sheetFormatPr defaultColWidth="0" defaultRowHeight="15" zeroHeight="1" x14ac:dyDescent="0.25"/>
  <cols>
    <col min="1" max="1" width="2" customWidth="1"/>
    <col min="2" max="2" width="8.85546875" customWidth="1"/>
    <col min="3" max="3" width="42.140625" customWidth="1"/>
    <col min="4" max="4" width="8.7109375" customWidth="1"/>
    <col min="5" max="5" width="16.85546875" customWidth="1"/>
    <col min="6" max="6" width="9.140625" customWidth="1"/>
    <col min="7" max="8" width="9.140625" hidden="1"/>
    <col min="9" max="9" width="15.42578125" hidden="1"/>
    <col min="10" max="16384" width="9.140625" hidden="1"/>
  </cols>
  <sheetData>
    <row r="1" spans="2:5" ht="5.25" customHeight="1" x14ac:dyDescent="0.25"/>
    <row r="2" spans="2:5" x14ac:dyDescent="0.25">
      <c r="B2" s="44" t="s">
        <v>143</v>
      </c>
      <c r="C2" s="44"/>
      <c r="D2" s="44"/>
      <c r="E2" s="44"/>
    </row>
    <row r="3" spans="2:5" x14ac:dyDescent="0.25"/>
    <row r="4" spans="2:5" x14ac:dyDescent="0.25">
      <c r="B4" s="46" t="s">
        <v>9</v>
      </c>
      <c r="C4" s="46"/>
      <c r="D4" s="46"/>
      <c r="E4" s="46"/>
    </row>
    <row r="5" spans="2:5" x14ac:dyDescent="0.25">
      <c r="B5" s="12"/>
      <c r="C5" s="13"/>
      <c r="D5" s="3" t="s">
        <v>10</v>
      </c>
      <c r="E5" s="14" t="s">
        <v>11</v>
      </c>
    </row>
    <row r="6" spans="2:5" x14ac:dyDescent="0.25">
      <c r="B6" s="12" t="s">
        <v>12</v>
      </c>
      <c r="C6" s="13" t="s">
        <v>13</v>
      </c>
      <c r="D6" s="12">
        <f>Cargos!D6</f>
        <v>120</v>
      </c>
      <c r="E6" s="15">
        <f>(Cargos!E6)*D6</f>
        <v>222350.40000000002</v>
      </c>
    </row>
    <row r="7" spans="2:5" x14ac:dyDescent="0.25">
      <c r="B7" s="12" t="s">
        <v>14</v>
      </c>
      <c r="C7" s="13" t="s">
        <v>15</v>
      </c>
      <c r="D7" s="12"/>
      <c r="E7" s="15">
        <f>(Cargos!G6*D6)</f>
        <v>66705.119999999995</v>
      </c>
    </row>
    <row r="8" spans="2:5" x14ac:dyDescent="0.25">
      <c r="B8" s="12" t="s">
        <v>16</v>
      </c>
      <c r="C8" s="13" t="s">
        <v>17</v>
      </c>
      <c r="D8" s="12"/>
      <c r="E8" s="15">
        <f>(Cargos!H6*D6)</f>
        <v>0</v>
      </c>
    </row>
    <row r="9" spans="2:5" x14ac:dyDescent="0.25">
      <c r="B9" s="12" t="s">
        <v>18</v>
      </c>
      <c r="C9" s="13" t="s">
        <v>19</v>
      </c>
      <c r="D9" s="12"/>
      <c r="E9" s="15">
        <f>(Cargos!F6*D6)</f>
        <v>0</v>
      </c>
    </row>
    <row r="10" spans="2:5" x14ac:dyDescent="0.25">
      <c r="B10" s="12" t="s">
        <v>20</v>
      </c>
      <c r="C10" s="13" t="s">
        <v>21</v>
      </c>
      <c r="D10" s="12"/>
      <c r="E10" s="15"/>
    </row>
    <row r="11" spans="2:5" x14ac:dyDescent="0.25">
      <c r="B11" s="12" t="s">
        <v>22</v>
      </c>
      <c r="C11" s="13" t="s">
        <v>23</v>
      </c>
      <c r="D11" s="12"/>
      <c r="E11" s="15">
        <f>(Cargos!I6*D6)</f>
        <v>15766.66472727273</v>
      </c>
    </row>
    <row r="12" spans="2:5" x14ac:dyDescent="0.25">
      <c r="B12" s="12" t="s">
        <v>24</v>
      </c>
      <c r="C12" s="13" t="s">
        <v>25</v>
      </c>
      <c r="D12" s="12"/>
      <c r="E12" s="15">
        <f>(E6*6%)+(E18*D6)/10</f>
        <v>20679.264000000003</v>
      </c>
    </row>
    <row r="13" spans="2:5" x14ac:dyDescent="0.25">
      <c r="B13" s="9"/>
      <c r="C13" s="16" t="s">
        <v>26</v>
      </c>
      <c r="E13" s="17">
        <f>SUM(E6:E11)-E12</f>
        <v>284142.92072727275</v>
      </c>
    </row>
    <row r="14" spans="2:5" x14ac:dyDescent="0.25">
      <c r="B14" s="9"/>
      <c r="E14" s="11"/>
    </row>
    <row r="15" spans="2:5" x14ac:dyDescent="0.25">
      <c r="B15" s="46" t="s">
        <v>27</v>
      </c>
      <c r="C15" s="46"/>
      <c r="D15" s="46"/>
      <c r="E15" s="46"/>
    </row>
    <row r="16" spans="2:5" x14ac:dyDescent="0.25">
      <c r="B16" s="12"/>
      <c r="C16" s="13"/>
      <c r="D16" s="12" t="s">
        <v>10</v>
      </c>
      <c r="E16" s="15" t="s">
        <v>11</v>
      </c>
    </row>
    <row r="17" spans="2:5" x14ac:dyDescent="0.25">
      <c r="B17" s="12" t="s">
        <v>12</v>
      </c>
      <c r="C17" s="13" t="s">
        <v>28</v>
      </c>
      <c r="D17" s="12">
        <v>42</v>
      </c>
      <c r="E17" s="15">
        <f>5.18*D17</f>
        <v>217.56</v>
      </c>
    </row>
    <row r="18" spans="2:5" x14ac:dyDescent="0.25">
      <c r="B18" s="12" t="s">
        <v>14</v>
      </c>
      <c r="C18" s="13" t="s">
        <v>29</v>
      </c>
      <c r="D18" s="12">
        <v>21</v>
      </c>
      <c r="E18" s="15">
        <f>29.12*D18</f>
        <v>611.52</v>
      </c>
    </row>
    <row r="19" spans="2:5" x14ac:dyDescent="0.25">
      <c r="B19" s="12" t="s">
        <v>16</v>
      </c>
      <c r="C19" s="13" t="s">
        <v>30</v>
      </c>
      <c r="D19" s="12"/>
      <c r="E19" s="15"/>
    </row>
    <row r="20" spans="2:5" x14ac:dyDescent="0.25">
      <c r="B20" s="12" t="s">
        <v>18</v>
      </c>
      <c r="C20" s="13" t="s">
        <v>31</v>
      </c>
      <c r="D20" s="12"/>
      <c r="E20" s="15"/>
    </row>
    <row r="21" spans="2:5" x14ac:dyDescent="0.25">
      <c r="B21" s="12" t="s">
        <v>32</v>
      </c>
      <c r="C21" s="13" t="s">
        <v>33</v>
      </c>
      <c r="D21" s="12"/>
      <c r="E21" s="15"/>
    </row>
    <row r="22" spans="2:5" x14ac:dyDescent="0.25">
      <c r="B22" s="12" t="s">
        <v>34</v>
      </c>
      <c r="C22" s="13" t="s">
        <v>35</v>
      </c>
      <c r="D22" s="12"/>
      <c r="E22" s="15"/>
    </row>
    <row r="23" spans="2:5" x14ac:dyDescent="0.25">
      <c r="B23" s="9"/>
      <c r="C23" s="16" t="s">
        <v>26</v>
      </c>
      <c r="E23" s="17">
        <f>D6*(E17+E18)</f>
        <v>99489.599999999991</v>
      </c>
    </row>
    <row r="24" spans="2:5" x14ac:dyDescent="0.25">
      <c r="B24" s="9"/>
      <c r="E24" s="11"/>
    </row>
    <row r="25" spans="2:5" x14ac:dyDescent="0.25">
      <c r="B25" s="46" t="s">
        <v>36</v>
      </c>
      <c r="C25" s="46"/>
      <c r="D25" s="46"/>
      <c r="E25" s="46"/>
    </row>
    <row r="26" spans="2:5" x14ac:dyDescent="0.25">
      <c r="B26" s="12"/>
      <c r="C26" s="13"/>
      <c r="D26" s="12" t="s">
        <v>10</v>
      </c>
      <c r="E26" s="15" t="s">
        <v>11</v>
      </c>
    </row>
    <row r="27" spans="2:5" x14ac:dyDescent="0.25">
      <c r="B27" s="12" t="s">
        <v>12</v>
      </c>
      <c r="C27" s="13" t="s">
        <v>101</v>
      </c>
      <c r="D27" s="12">
        <f>D6</f>
        <v>120</v>
      </c>
      <c r="E27" s="74"/>
    </row>
    <row r="28" spans="2:5" x14ac:dyDescent="0.25">
      <c r="B28" s="12" t="s">
        <v>14</v>
      </c>
      <c r="C28" s="13" t="s">
        <v>37</v>
      </c>
      <c r="D28" s="12"/>
      <c r="E28" s="15"/>
    </row>
    <row r="29" spans="2:5" x14ac:dyDescent="0.25">
      <c r="B29" s="12" t="s">
        <v>16</v>
      </c>
      <c r="C29" s="13" t="s">
        <v>38</v>
      </c>
      <c r="D29" s="12"/>
      <c r="E29" s="15"/>
    </row>
    <row r="30" spans="2:5" x14ac:dyDescent="0.25">
      <c r="B30" s="12" t="s">
        <v>18</v>
      </c>
      <c r="C30" s="13" t="s">
        <v>39</v>
      </c>
      <c r="D30" s="13"/>
      <c r="E30" s="18"/>
    </row>
    <row r="31" spans="2:5" x14ac:dyDescent="0.25">
      <c r="B31" s="9"/>
      <c r="C31" s="16" t="s">
        <v>26</v>
      </c>
      <c r="E31" s="17">
        <f>D27*E27</f>
        <v>0</v>
      </c>
    </row>
    <row r="32" spans="2:5" x14ac:dyDescent="0.25">
      <c r="B32" s="9"/>
      <c r="E32" s="11"/>
    </row>
    <row r="33" spans="2:5" x14ac:dyDescent="0.25">
      <c r="B33" s="46" t="s">
        <v>40</v>
      </c>
      <c r="C33" s="46"/>
      <c r="D33" s="46"/>
      <c r="E33" s="46"/>
    </row>
    <row r="34" spans="2:5" x14ac:dyDescent="0.25">
      <c r="B34" s="12" t="s">
        <v>41</v>
      </c>
      <c r="C34" s="13"/>
      <c r="D34" s="3" t="s">
        <v>10</v>
      </c>
      <c r="E34" s="14" t="s">
        <v>11</v>
      </c>
    </row>
    <row r="35" spans="2:5" x14ac:dyDescent="0.25">
      <c r="B35" s="12" t="s">
        <v>12</v>
      </c>
      <c r="C35" s="13" t="s">
        <v>42</v>
      </c>
      <c r="D35" s="19">
        <v>0.2</v>
      </c>
      <c r="E35" s="15">
        <f>E13*D35</f>
        <v>56828.584145454552</v>
      </c>
    </row>
    <row r="36" spans="2:5" x14ac:dyDescent="0.25">
      <c r="B36" s="12" t="s">
        <v>14</v>
      </c>
      <c r="C36" s="13" t="s">
        <v>43</v>
      </c>
      <c r="D36" s="19">
        <v>1.4999999999999999E-2</v>
      </c>
      <c r="E36" s="15">
        <f>E13*D36</f>
        <v>4262.1438109090914</v>
      </c>
    </row>
    <row r="37" spans="2:5" x14ac:dyDescent="0.25">
      <c r="B37" s="12" t="s">
        <v>16</v>
      </c>
      <c r="C37" s="13" t="s">
        <v>44</v>
      </c>
      <c r="D37" s="19">
        <v>0.01</v>
      </c>
      <c r="E37" s="15">
        <f>E13*D37</f>
        <v>2841.4292072727276</v>
      </c>
    </row>
    <row r="38" spans="2:5" x14ac:dyDescent="0.25">
      <c r="B38" s="12" t="s">
        <v>18</v>
      </c>
      <c r="C38" s="13" t="s">
        <v>45</v>
      </c>
      <c r="D38" s="19">
        <v>2E-3</v>
      </c>
      <c r="E38" s="15">
        <f>E13*D38</f>
        <v>568.28584145454556</v>
      </c>
    </row>
    <row r="39" spans="2:5" x14ac:dyDescent="0.25">
      <c r="B39" s="12" t="s">
        <v>20</v>
      </c>
      <c r="C39" s="13" t="s">
        <v>46</v>
      </c>
      <c r="D39" s="19">
        <v>2.5000000000000001E-2</v>
      </c>
      <c r="E39" s="15">
        <f>E13*D39</f>
        <v>7103.573018181819</v>
      </c>
    </row>
    <row r="40" spans="2:5" x14ac:dyDescent="0.25">
      <c r="B40" s="12" t="s">
        <v>22</v>
      </c>
      <c r="C40" s="13" t="s">
        <v>47</v>
      </c>
      <c r="D40" s="19">
        <v>0.08</v>
      </c>
      <c r="E40" s="15">
        <f>E13*D40</f>
        <v>22731.433658181821</v>
      </c>
    </row>
    <row r="41" spans="2:5" x14ac:dyDescent="0.25">
      <c r="B41" s="12" t="s">
        <v>24</v>
      </c>
      <c r="C41" s="13" t="s">
        <v>48</v>
      </c>
      <c r="D41" s="19">
        <v>0.03</v>
      </c>
      <c r="E41" s="15">
        <f>E13*D41</f>
        <v>8524.2876218181827</v>
      </c>
    </row>
    <row r="42" spans="2:5" x14ac:dyDescent="0.25">
      <c r="B42" s="12" t="s">
        <v>49</v>
      </c>
      <c r="C42" s="13" t="s">
        <v>50</v>
      </c>
      <c r="D42" s="19">
        <v>6.0000000000000001E-3</v>
      </c>
      <c r="E42" s="15">
        <f>E13*D42</f>
        <v>1704.8575243636365</v>
      </c>
    </row>
    <row r="43" spans="2:5" x14ac:dyDescent="0.25">
      <c r="B43" s="9"/>
      <c r="C43" s="16" t="s">
        <v>51</v>
      </c>
      <c r="E43" s="17">
        <f>SUM(E35:E42)</f>
        <v>104564.59482763636</v>
      </c>
    </row>
    <row r="44" spans="2:5" x14ac:dyDescent="0.25">
      <c r="B44" s="9"/>
      <c r="E44" s="11"/>
    </row>
    <row r="45" spans="2:5" x14ac:dyDescent="0.25">
      <c r="B45" s="12" t="s">
        <v>52</v>
      </c>
      <c r="C45" s="16" t="s">
        <v>53</v>
      </c>
      <c r="D45" s="3" t="s">
        <v>10</v>
      </c>
      <c r="E45" s="14" t="s">
        <v>11</v>
      </c>
    </row>
    <row r="46" spans="2:5" x14ac:dyDescent="0.25">
      <c r="B46" s="12" t="s">
        <v>12</v>
      </c>
      <c r="C46" s="13" t="s">
        <v>54</v>
      </c>
      <c r="D46" s="19">
        <v>8.3299999999999999E-2</v>
      </c>
      <c r="E46" s="15">
        <f>E13*D46</f>
        <v>23669.10529658182</v>
      </c>
    </row>
    <row r="47" spans="2:5" x14ac:dyDescent="0.25">
      <c r="B47" s="12" t="s">
        <v>14</v>
      </c>
      <c r="C47" s="13" t="s">
        <v>55</v>
      </c>
      <c r="D47" s="19">
        <v>4.1799999999999997E-2</v>
      </c>
      <c r="E47" s="15">
        <f>E13*D47</f>
        <v>11877.1740864</v>
      </c>
    </row>
    <row r="48" spans="2:5" x14ac:dyDescent="0.25">
      <c r="B48" s="9"/>
      <c r="C48" s="16" t="s">
        <v>56</v>
      </c>
      <c r="E48" s="17">
        <f>SUM(E46:E47)</f>
        <v>35546.279382981818</v>
      </c>
    </row>
    <row r="49" spans="2:5" x14ac:dyDescent="0.25">
      <c r="B49" s="9"/>
      <c r="E49" s="11"/>
    </row>
    <row r="50" spans="2:5" x14ac:dyDescent="0.25">
      <c r="B50" s="12" t="s">
        <v>57</v>
      </c>
      <c r="C50" s="16" t="s">
        <v>58</v>
      </c>
      <c r="D50" s="3" t="s">
        <v>10</v>
      </c>
      <c r="E50" s="14" t="s">
        <v>11</v>
      </c>
    </row>
    <row r="51" spans="2:5" x14ac:dyDescent="0.25">
      <c r="B51" s="12" t="s">
        <v>12</v>
      </c>
      <c r="C51" s="13" t="s">
        <v>59</v>
      </c>
      <c r="D51" s="19">
        <v>1E-3</v>
      </c>
      <c r="E51" s="15">
        <f>E13*D51</f>
        <v>284.14292072727278</v>
      </c>
    </row>
    <row r="52" spans="2:5" x14ac:dyDescent="0.25">
      <c r="B52" s="12" t="s">
        <v>14</v>
      </c>
      <c r="C52" s="13" t="s">
        <v>55</v>
      </c>
      <c r="D52" s="19">
        <v>1E-4</v>
      </c>
      <c r="E52" s="15">
        <f>E13*D52</f>
        <v>28.414292072727278</v>
      </c>
    </row>
    <row r="53" spans="2:5" x14ac:dyDescent="0.25">
      <c r="B53" s="9"/>
      <c r="C53" s="16" t="s">
        <v>60</v>
      </c>
      <c r="E53" s="17">
        <f>SUM(E51:E52)</f>
        <v>312.55721280000006</v>
      </c>
    </row>
    <row r="54" spans="2:5" x14ac:dyDescent="0.25">
      <c r="B54" s="9"/>
      <c r="E54" s="11"/>
    </row>
    <row r="55" spans="2:5" x14ac:dyDescent="0.25">
      <c r="B55" s="12" t="s">
        <v>61</v>
      </c>
      <c r="C55" s="16" t="s">
        <v>62</v>
      </c>
      <c r="D55" s="3" t="s">
        <v>10</v>
      </c>
      <c r="E55" s="14" t="s">
        <v>11</v>
      </c>
    </row>
    <row r="56" spans="2:5" x14ac:dyDescent="0.25">
      <c r="B56" s="12" t="s">
        <v>12</v>
      </c>
      <c r="C56" s="13" t="s">
        <v>63</v>
      </c>
      <c r="D56" s="19">
        <v>4.1999999999999997E-3</v>
      </c>
      <c r="E56" s="15">
        <f>E13*D56</f>
        <v>1193.4002670545456</v>
      </c>
    </row>
    <row r="57" spans="2:5" x14ac:dyDescent="0.25">
      <c r="B57" s="12" t="s">
        <v>14</v>
      </c>
      <c r="C57" s="13" t="s">
        <v>64</v>
      </c>
      <c r="D57" s="19">
        <v>2.9999999999999997E-4</v>
      </c>
      <c r="E57" s="15">
        <f>E13*D57</f>
        <v>85.24287621818182</v>
      </c>
    </row>
    <row r="58" spans="2:5" x14ac:dyDescent="0.25">
      <c r="B58" s="12" t="s">
        <v>16</v>
      </c>
      <c r="C58" s="13" t="s">
        <v>65</v>
      </c>
      <c r="D58" s="19">
        <v>2.1499999999999998E-2</v>
      </c>
      <c r="E58" s="15">
        <f>E13*D58</f>
        <v>6109.0727956363635</v>
      </c>
    </row>
    <row r="59" spans="2:5" x14ac:dyDescent="0.25">
      <c r="B59" s="12" t="s">
        <v>18</v>
      </c>
      <c r="C59" s="13" t="s">
        <v>66</v>
      </c>
      <c r="D59" s="19">
        <v>1.9400000000000001E-2</v>
      </c>
      <c r="E59" s="15">
        <f>E13*D59</f>
        <v>5512.3726621090918</v>
      </c>
    </row>
    <row r="60" spans="2:5" x14ac:dyDescent="0.25">
      <c r="B60" s="12" t="s">
        <v>20</v>
      </c>
      <c r="C60" s="13" t="s">
        <v>55</v>
      </c>
      <c r="D60" s="19">
        <v>7.1000000000000004E-3</v>
      </c>
      <c r="E60" s="15">
        <f>E13*D60</f>
        <v>2017.4147371636366</v>
      </c>
    </row>
    <row r="61" spans="2:5" x14ac:dyDescent="0.25">
      <c r="B61" s="12" t="s">
        <v>22</v>
      </c>
      <c r="C61" s="13" t="s">
        <v>65</v>
      </c>
      <c r="D61" s="19">
        <v>2.1499999999999998E-2</v>
      </c>
      <c r="E61" s="15">
        <f>E13*D61</f>
        <v>6109.0727956363635</v>
      </c>
    </row>
    <row r="62" spans="2:5" x14ac:dyDescent="0.25">
      <c r="B62" s="9"/>
      <c r="C62" s="16" t="s">
        <v>67</v>
      </c>
      <c r="E62" s="17">
        <f>SUM(E56:E61)</f>
        <v>21026.576133818184</v>
      </c>
    </row>
    <row r="63" spans="2:5" x14ac:dyDescent="0.25">
      <c r="B63" s="9"/>
      <c r="E63" s="11"/>
    </row>
    <row r="64" spans="2:5" x14ac:dyDescent="0.25">
      <c r="B64" s="12" t="s">
        <v>68</v>
      </c>
      <c r="C64" s="16" t="s">
        <v>69</v>
      </c>
      <c r="D64" s="3" t="s">
        <v>10</v>
      </c>
      <c r="E64" s="14" t="s">
        <v>11</v>
      </c>
    </row>
    <row r="65" spans="2:5" x14ac:dyDescent="0.25">
      <c r="B65" s="12" t="s">
        <v>12</v>
      </c>
      <c r="C65" s="13" t="s">
        <v>70</v>
      </c>
      <c r="D65" s="19">
        <v>9.0749999999999997E-2</v>
      </c>
      <c r="E65" s="15">
        <f>E13*D65</f>
        <v>25785.970056000002</v>
      </c>
    </row>
    <row r="66" spans="2:5" x14ac:dyDescent="0.25">
      <c r="B66" s="12" t="s">
        <v>14</v>
      </c>
      <c r="C66" s="13" t="s">
        <v>71</v>
      </c>
      <c r="D66" s="19">
        <v>1.66E-2</v>
      </c>
      <c r="E66" s="15">
        <f>E13*D66</f>
        <v>4716.7724840727278</v>
      </c>
    </row>
    <row r="67" spans="2:5" x14ac:dyDescent="0.25">
      <c r="B67" s="12" t="s">
        <v>16</v>
      </c>
      <c r="C67" s="13" t="s">
        <v>72</v>
      </c>
      <c r="D67" s="19">
        <v>8.0000000000000004E-4</v>
      </c>
      <c r="E67" s="15">
        <f>E13*D67</f>
        <v>227.31433658181822</v>
      </c>
    </row>
    <row r="68" spans="2:5" x14ac:dyDescent="0.25">
      <c r="B68" s="12" t="s">
        <v>18</v>
      </c>
      <c r="C68" s="13" t="s">
        <v>73</v>
      </c>
      <c r="D68" s="19">
        <v>7.3000000000000001E-3</v>
      </c>
      <c r="E68" s="15">
        <f>E13*D68</f>
        <v>2074.2433213090912</v>
      </c>
    </row>
    <row r="69" spans="2:5" x14ac:dyDescent="0.25">
      <c r="B69" s="12" t="s">
        <v>20</v>
      </c>
      <c r="C69" s="13" t="s">
        <v>74</v>
      </c>
      <c r="D69" s="19">
        <v>2.7000000000000001E-3</v>
      </c>
      <c r="E69" s="15">
        <f>E13*D69</f>
        <v>767.18588596363645</v>
      </c>
    </row>
    <row r="70" spans="2:5" x14ac:dyDescent="0.25">
      <c r="B70" s="12" t="s">
        <v>22</v>
      </c>
      <c r="C70" s="13" t="s">
        <v>35</v>
      </c>
      <c r="D70" s="19">
        <v>0</v>
      </c>
      <c r="E70" s="15">
        <f>E13*D70</f>
        <v>0</v>
      </c>
    </row>
    <row r="71" spans="2:5" x14ac:dyDescent="0.25">
      <c r="B71" s="9"/>
      <c r="C71" s="16" t="s">
        <v>75</v>
      </c>
      <c r="E71" s="17">
        <f>SUM(E65:E70)</f>
        <v>33571.486083927273</v>
      </c>
    </row>
    <row r="72" spans="2:5" x14ac:dyDescent="0.25">
      <c r="B72" s="9"/>
      <c r="C72" s="16" t="s">
        <v>55</v>
      </c>
      <c r="E72" s="17">
        <f>E71*36.8%</f>
        <v>12354.306878885236</v>
      </c>
    </row>
    <row r="73" spans="2:5" x14ac:dyDescent="0.25">
      <c r="B73" s="9"/>
      <c r="C73" s="16" t="s">
        <v>76</v>
      </c>
      <c r="E73" s="17">
        <f>SUM(E71:E72)</f>
        <v>45925.792962812513</v>
      </c>
    </row>
    <row r="74" spans="2:5" x14ac:dyDescent="0.25">
      <c r="B74" s="9"/>
      <c r="E74" s="11"/>
    </row>
    <row r="75" spans="2:5" x14ac:dyDescent="0.25">
      <c r="B75" s="20" t="s">
        <v>77</v>
      </c>
      <c r="C75" s="21"/>
      <c r="D75" s="22"/>
      <c r="E75" s="15" t="s">
        <v>11</v>
      </c>
    </row>
    <row r="76" spans="2:5" x14ac:dyDescent="0.25">
      <c r="B76" s="12" t="s">
        <v>41</v>
      </c>
      <c r="C76" s="23" t="s">
        <v>78</v>
      </c>
      <c r="D76" s="22"/>
      <c r="E76" s="18">
        <f>E43</f>
        <v>104564.59482763636</v>
      </c>
    </row>
    <row r="77" spans="2:5" x14ac:dyDescent="0.25">
      <c r="B77" s="12" t="s">
        <v>52</v>
      </c>
      <c r="C77" s="23" t="s">
        <v>79</v>
      </c>
      <c r="D77" s="22"/>
      <c r="E77" s="18">
        <f>E48</f>
        <v>35546.279382981818</v>
      </c>
    </row>
    <row r="78" spans="2:5" x14ac:dyDescent="0.25">
      <c r="B78" s="12" t="s">
        <v>57</v>
      </c>
      <c r="C78" s="23" t="s">
        <v>80</v>
      </c>
      <c r="D78" s="22"/>
      <c r="E78" s="18">
        <f>E53</f>
        <v>312.55721280000006</v>
      </c>
    </row>
    <row r="79" spans="2:5" x14ac:dyDescent="0.25">
      <c r="B79" s="12" t="s">
        <v>61</v>
      </c>
      <c r="C79" s="23" t="s">
        <v>81</v>
      </c>
      <c r="D79" s="22"/>
      <c r="E79" s="18">
        <f>E62</f>
        <v>21026.576133818184</v>
      </c>
    </row>
    <row r="80" spans="2:5" x14ac:dyDescent="0.25">
      <c r="B80" s="12" t="s">
        <v>68</v>
      </c>
      <c r="C80" s="23" t="s">
        <v>82</v>
      </c>
      <c r="D80" s="22"/>
      <c r="E80" s="18">
        <f>E73</f>
        <v>45925.792962812513</v>
      </c>
    </row>
    <row r="81" spans="2:5" x14ac:dyDescent="0.25">
      <c r="B81" s="12" t="s">
        <v>83</v>
      </c>
      <c r="C81" s="23" t="s">
        <v>35</v>
      </c>
      <c r="D81" s="22"/>
      <c r="E81" s="18"/>
    </row>
    <row r="82" spans="2:5" x14ac:dyDescent="0.25">
      <c r="B82" s="9"/>
      <c r="C82" s="16" t="s">
        <v>84</v>
      </c>
      <c r="E82" s="18">
        <f>SUM(E76:E81)</f>
        <v>207375.80052004888</v>
      </c>
    </row>
    <row r="83" spans="2:5" x14ac:dyDescent="0.25">
      <c r="B83" s="9"/>
      <c r="C83" s="5"/>
      <c r="E83" s="11"/>
    </row>
    <row r="84" spans="2:5" x14ac:dyDescent="0.25">
      <c r="B84" s="9"/>
      <c r="C84" s="16" t="s">
        <v>85</v>
      </c>
      <c r="E84" s="17">
        <f>SUM(E13+E23+E31+E82)</f>
        <v>591008.32124732155</v>
      </c>
    </row>
    <row r="85" spans="2:5" x14ac:dyDescent="0.25">
      <c r="B85" s="9"/>
      <c r="E85" s="11"/>
    </row>
    <row r="86" spans="2:5" x14ac:dyDescent="0.25">
      <c r="B86" s="12"/>
      <c r="C86" s="16" t="s">
        <v>86</v>
      </c>
      <c r="D86" s="3" t="s">
        <v>10</v>
      </c>
      <c r="E86" s="14" t="s">
        <v>11</v>
      </c>
    </row>
    <row r="87" spans="2:5" x14ac:dyDescent="0.25">
      <c r="B87" s="24" t="s">
        <v>12</v>
      </c>
      <c r="C87" s="25" t="s">
        <v>87</v>
      </c>
      <c r="D87" s="70"/>
      <c r="E87" s="15">
        <f>SUM(E13+E82+E23+E31)*D87</f>
        <v>0</v>
      </c>
    </row>
    <row r="88" spans="2:5" x14ac:dyDescent="0.25">
      <c r="B88" s="24" t="s">
        <v>14</v>
      </c>
      <c r="C88" s="25" t="s">
        <v>88</v>
      </c>
      <c r="D88" s="70"/>
      <c r="E88" s="15">
        <f>SUM(E13+E23+E31+E82+E87)*D88</f>
        <v>0</v>
      </c>
    </row>
    <row r="89" spans="2:5" x14ac:dyDescent="0.25">
      <c r="B89" s="12" t="s">
        <v>16</v>
      </c>
      <c r="C89" s="13" t="s">
        <v>89</v>
      </c>
      <c r="D89" s="19"/>
      <c r="E89" s="15">
        <f>E42*D89</f>
        <v>0</v>
      </c>
    </row>
    <row r="90" spans="2:5" x14ac:dyDescent="0.25">
      <c r="B90" s="24" t="s">
        <v>18</v>
      </c>
      <c r="C90" s="25" t="s">
        <v>90</v>
      </c>
      <c r="D90" s="72">
        <v>6.4999999999999997E-3</v>
      </c>
      <c r="E90" s="15">
        <f>SUM(E84+E87+E88)*D90</f>
        <v>3841.5540881075899</v>
      </c>
    </row>
    <row r="91" spans="2:5" x14ac:dyDescent="0.25">
      <c r="B91" s="24" t="s">
        <v>20</v>
      </c>
      <c r="C91" s="25" t="s">
        <v>91</v>
      </c>
      <c r="D91" s="72">
        <v>0.03</v>
      </c>
      <c r="E91" s="15">
        <f>SUM(E84+E87+E88)*D91</f>
        <v>17730.249637419645</v>
      </c>
    </row>
    <row r="92" spans="2:5" x14ac:dyDescent="0.25">
      <c r="B92" s="24" t="s">
        <v>22</v>
      </c>
      <c r="C92" s="25" t="s">
        <v>92</v>
      </c>
      <c r="D92" s="72">
        <v>0.05</v>
      </c>
      <c r="E92" s="15">
        <f>SUM(E84+E87+E88)*D92</f>
        <v>29550.416062366079</v>
      </c>
    </row>
    <row r="93" spans="2:5" x14ac:dyDescent="0.25">
      <c r="B93" s="9"/>
      <c r="C93" s="16" t="s">
        <v>84</v>
      </c>
      <c r="E93" s="17">
        <f>SUM(E87:E92)</f>
        <v>51122.219787893315</v>
      </c>
    </row>
    <row r="94" spans="2:5" x14ac:dyDescent="0.25">
      <c r="B94" s="9"/>
      <c r="C94" s="5"/>
      <c r="E94" s="26"/>
    </row>
    <row r="95" spans="2:5" x14ac:dyDescent="0.25">
      <c r="B95" s="9"/>
      <c r="E95" s="11"/>
    </row>
    <row r="96" spans="2:5" x14ac:dyDescent="0.25">
      <c r="B96" s="9"/>
      <c r="C96" s="27" t="s">
        <v>93</v>
      </c>
      <c r="D96" s="22"/>
      <c r="E96" s="28" t="s">
        <v>11</v>
      </c>
    </row>
    <row r="97" spans="2:9" x14ac:dyDescent="0.25">
      <c r="B97" s="9"/>
      <c r="C97" s="23" t="s">
        <v>94</v>
      </c>
      <c r="D97" s="22"/>
      <c r="E97" s="15">
        <f>E13</f>
        <v>284142.92072727275</v>
      </c>
    </row>
    <row r="98" spans="2:9" x14ac:dyDescent="0.25">
      <c r="B98" s="9"/>
      <c r="C98" s="23" t="s">
        <v>95</v>
      </c>
      <c r="D98" s="22"/>
      <c r="E98" s="15">
        <f>E23</f>
        <v>99489.599999999991</v>
      </c>
    </row>
    <row r="99" spans="2:9" x14ac:dyDescent="0.25">
      <c r="B99" s="9"/>
      <c r="C99" s="23" t="s">
        <v>96</v>
      </c>
      <c r="D99" s="22"/>
      <c r="E99" s="15">
        <f>E31</f>
        <v>0</v>
      </c>
    </row>
    <row r="100" spans="2:9" x14ac:dyDescent="0.25">
      <c r="B100" s="9"/>
      <c r="C100" s="23" t="s">
        <v>97</v>
      </c>
      <c r="D100" s="22"/>
      <c r="E100" s="15">
        <f>E82</f>
        <v>207375.80052004888</v>
      </c>
    </row>
    <row r="101" spans="2:9" x14ac:dyDescent="0.25">
      <c r="B101" s="9"/>
      <c r="C101" s="23" t="s">
        <v>98</v>
      </c>
      <c r="D101" s="22"/>
      <c r="E101" s="15">
        <f>SUM(E97:E100)</f>
        <v>591008.32124732155</v>
      </c>
    </row>
    <row r="102" spans="2:9" x14ac:dyDescent="0.25">
      <c r="B102" s="9"/>
      <c r="C102" s="23" t="s">
        <v>99</v>
      </c>
      <c r="D102" s="22"/>
      <c r="E102" s="15">
        <f>E93</f>
        <v>51122.219787893315</v>
      </c>
    </row>
    <row r="103" spans="2:9" x14ac:dyDescent="0.25">
      <c r="B103" s="9"/>
      <c r="C103" s="29" t="s">
        <v>84</v>
      </c>
      <c r="D103" s="30"/>
      <c r="E103" s="28">
        <f>SUM(E101:E102)</f>
        <v>642130.5410352149</v>
      </c>
    </row>
    <row r="104" spans="2:9" x14ac:dyDescent="0.25">
      <c r="I104" s="33"/>
    </row>
    <row r="105" spans="2:9" hidden="1" x14ac:dyDescent="0.25">
      <c r="I105" s="33"/>
    </row>
  </sheetData>
  <sheetProtection algorithmName="SHA-512" hashValue="Xiw2sQ/PVdtisIQEP9I7YTALbS6qiERYwhD5PddFbGGtS2qdGP/fjrR+iYx+0SNgVA1O6VmCI/sApQ/IITKoGA==" saltValue="hW++Deu9035r6JyvEUgckA==" spinCount="100000" sheet="1" objects="1" scenarios="1"/>
  <mergeCells count="5">
    <mergeCell ref="B2:E2"/>
    <mergeCell ref="B15:E15"/>
    <mergeCell ref="B4:E4"/>
    <mergeCell ref="B25:E25"/>
    <mergeCell ref="B33:E3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2" orientation="portrait" verticalDpi="0" r:id="rId1"/>
  <rowBreaks count="1" manualBreakCount="1">
    <brk id="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4651A-4C19-413B-B2AC-7FD7684E772D}">
  <dimension ref="A1:I105"/>
  <sheetViews>
    <sheetView zoomScaleNormal="100" workbookViewId="0">
      <selection activeCell="F10" sqref="F10"/>
    </sheetView>
  </sheetViews>
  <sheetFormatPr defaultColWidth="0" defaultRowHeight="15" zeroHeight="1" x14ac:dyDescent="0.25"/>
  <cols>
    <col min="1" max="1" width="2.42578125" customWidth="1"/>
    <col min="2" max="2" width="8.85546875" customWidth="1"/>
    <col min="3" max="3" width="42.140625" customWidth="1"/>
    <col min="4" max="4" width="8.7109375" customWidth="1"/>
    <col min="5" max="5" width="16.85546875" customWidth="1"/>
    <col min="6" max="6" width="9.140625" customWidth="1"/>
    <col min="7" max="8" width="9.140625" hidden="1"/>
    <col min="9" max="9" width="15.42578125" hidden="1"/>
    <col min="10" max="16384" width="9.140625" hidden="1"/>
  </cols>
  <sheetData>
    <row r="1" spans="2:5" x14ac:dyDescent="0.25"/>
    <row r="2" spans="2:5" x14ac:dyDescent="0.25">
      <c r="B2" s="44" t="s">
        <v>144</v>
      </c>
      <c r="C2" s="44"/>
      <c r="D2" s="44"/>
      <c r="E2" s="44"/>
    </row>
    <row r="3" spans="2:5" x14ac:dyDescent="0.25"/>
    <row r="4" spans="2:5" x14ac:dyDescent="0.25">
      <c r="B4" s="46" t="s">
        <v>9</v>
      </c>
      <c r="C4" s="46"/>
      <c r="D4" s="46"/>
      <c r="E4" s="46"/>
    </row>
    <row r="5" spans="2:5" x14ac:dyDescent="0.25">
      <c r="B5" s="12"/>
      <c r="C5" s="13"/>
      <c r="D5" s="3" t="s">
        <v>10</v>
      </c>
      <c r="E5" s="14" t="s">
        <v>11</v>
      </c>
    </row>
    <row r="6" spans="2:5" x14ac:dyDescent="0.25">
      <c r="B6" s="12" t="s">
        <v>12</v>
      </c>
      <c r="C6" s="13" t="s">
        <v>13</v>
      </c>
      <c r="D6" s="12">
        <f>Cargos!D7</f>
        <v>30</v>
      </c>
      <c r="E6" s="15">
        <f>(Cargos!E7)*D6</f>
        <v>72102.299999999988</v>
      </c>
    </row>
    <row r="7" spans="2:5" x14ac:dyDescent="0.25">
      <c r="B7" s="12" t="s">
        <v>14</v>
      </c>
      <c r="C7" s="13" t="s">
        <v>15</v>
      </c>
      <c r="D7" s="12"/>
      <c r="E7" s="15">
        <f>(Cargos!G7*D6)</f>
        <v>21630.69</v>
      </c>
    </row>
    <row r="8" spans="2:5" x14ac:dyDescent="0.25">
      <c r="B8" s="12" t="s">
        <v>16</v>
      </c>
      <c r="C8" s="13" t="s">
        <v>17</v>
      </c>
      <c r="D8" s="12"/>
      <c r="E8" s="15">
        <f>(Cargos!H7*D6)</f>
        <v>0</v>
      </c>
    </row>
    <row r="9" spans="2:5" x14ac:dyDescent="0.25">
      <c r="B9" s="12" t="s">
        <v>18</v>
      </c>
      <c r="C9" s="13" t="s">
        <v>19</v>
      </c>
      <c r="D9" s="12"/>
      <c r="E9" s="15">
        <f>(Cargos!F7*D6)</f>
        <v>0</v>
      </c>
    </row>
    <row r="10" spans="2:5" x14ac:dyDescent="0.25">
      <c r="B10" s="12" t="s">
        <v>20</v>
      </c>
      <c r="C10" s="13" t="s">
        <v>21</v>
      </c>
      <c r="D10" s="12"/>
      <c r="E10" s="15"/>
    </row>
    <row r="11" spans="2:5" x14ac:dyDescent="0.25">
      <c r="B11" s="12" t="s">
        <v>22</v>
      </c>
      <c r="C11" s="13" t="s">
        <v>23</v>
      </c>
      <c r="D11" s="12"/>
      <c r="E11" s="15">
        <f>(Cargos!I7*D6)</f>
        <v>5112.7085454545459</v>
      </c>
    </row>
    <row r="12" spans="2:5" x14ac:dyDescent="0.25">
      <c r="B12" s="12" t="s">
        <v>24</v>
      </c>
      <c r="C12" s="13" t="s">
        <v>25</v>
      </c>
      <c r="D12" s="12"/>
      <c r="E12" s="15">
        <f>(E6*6%)+(E18*D6)/10</f>
        <v>6160.6979999999985</v>
      </c>
    </row>
    <row r="13" spans="2:5" x14ac:dyDescent="0.25">
      <c r="B13" s="9"/>
      <c r="C13" s="16" t="s">
        <v>26</v>
      </c>
      <c r="E13" s="17">
        <f>SUM(E6:E11)-E12</f>
        <v>92685.000545454532</v>
      </c>
    </row>
    <row r="14" spans="2:5" x14ac:dyDescent="0.25">
      <c r="B14" s="9"/>
      <c r="E14" s="11"/>
    </row>
    <row r="15" spans="2:5" x14ac:dyDescent="0.25">
      <c r="B15" s="46" t="s">
        <v>27</v>
      </c>
      <c r="C15" s="46"/>
      <c r="D15" s="46"/>
      <c r="E15" s="46"/>
    </row>
    <row r="16" spans="2:5" x14ac:dyDescent="0.25">
      <c r="B16" s="12"/>
      <c r="C16" s="13"/>
      <c r="D16" s="12" t="s">
        <v>10</v>
      </c>
      <c r="E16" s="15" t="s">
        <v>11</v>
      </c>
    </row>
    <row r="17" spans="2:5" x14ac:dyDescent="0.25">
      <c r="B17" s="12" t="s">
        <v>12</v>
      </c>
      <c r="C17" s="13" t="s">
        <v>28</v>
      </c>
      <c r="D17" s="12">
        <v>42</v>
      </c>
      <c r="E17" s="15">
        <f>5.18*D17</f>
        <v>217.56</v>
      </c>
    </row>
    <row r="18" spans="2:5" x14ac:dyDescent="0.25">
      <c r="B18" s="12" t="s">
        <v>14</v>
      </c>
      <c r="C18" s="13" t="s">
        <v>29</v>
      </c>
      <c r="D18" s="12">
        <v>21</v>
      </c>
      <c r="E18" s="15">
        <f>29.12*D18</f>
        <v>611.52</v>
      </c>
    </row>
    <row r="19" spans="2:5" x14ac:dyDescent="0.25">
      <c r="B19" s="12" t="s">
        <v>16</v>
      </c>
      <c r="C19" s="13" t="s">
        <v>30</v>
      </c>
      <c r="D19" s="12"/>
      <c r="E19" s="15"/>
    </row>
    <row r="20" spans="2:5" x14ac:dyDescent="0.25">
      <c r="B20" s="12" t="s">
        <v>18</v>
      </c>
      <c r="C20" s="13" t="s">
        <v>31</v>
      </c>
      <c r="D20" s="12"/>
      <c r="E20" s="15"/>
    </row>
    <row r="21" spans="2:5" x14ac:dyDescent="0.25">
      <c r="B21" s="12" t="s">
        <v>32</v>
      </c>
      <c r="C21" s="13" t="s">
        <v>33</v>
      </c>
      <c r="D21" s="12"/>
      <c r="E21" s="15"/>
    </row>
    <row r="22" spans="2:5" x14ac:dyDescent="0.25">
      <c r="B22" s="12" t="s">
        <v>34</v>
      </c>
      <c r="C22" s="13" t="s">
        <v>35</v>
      </c>
      <c r="D22" s="12"/>
      <c r="E22" s="15"/>
    </row>
    <row r="23" spans="2:5" x14ac:dyDescent="0.25">
      <c r="B23" s="9"/>
      <c r="C23" s="16" t="s">
        <v>26</v>
      </c>
      <c r="E23" s="17">
        <f>D6*(E17+E18)</f>
        <v>24872.399999999998</v>
      </c>
    </row>
    <row r="24" spans="2:5" x14ac:dyDescent="0.25">
      <c r="B24" s="9"/>
      <c r="E24" s="11"/>
    </row>
    <row r="25" spans="2:5" x14ac:dyDescent="0.25">
      <c r="B25" s="46" t="s">
        <v>36</v>
      </c>
      <c r="C25" s="46"/>
      <c r="D25" s="46"/>
      <c r="E25" s="46"/>
    </row>
    <row r="26" spans="2:5" x14ac:dyDescent="0.25">
      <c r="B26" s="12"/>
      <c r="C26" s="13"/>
      <c r="D26" s="12" t="s">
        <v>10</v>
      </c>
      <c r="E26" s="15" t="s">
        <v>11</v>
      </c>
    </row>
    <row r="27" spans="2:5" x14ac:dyDescent="0.25">
      <c r="B27" s="12" t="s">
        <v>12</v>
      </c>
      <c r="C27" s="13" t="s">
        <v>123</v>
      </c>
      <c r="D27" s="12">
        <f>D6</f>
        <v>30</v>
      </c>
      <c r="E27" s="74"/>
    </row>
    <row r="28" spans="2:5" x14ac:dyDescent="0.25">
      <c r="B28" s="12" t="s">
        <v>14</v>
      </c>
      <c r="C28" s="13" t="s">
        <v>37</v>
      </c>
      <c r="D28" s="12"/>
      <c r="E28" s="15"/>
    </row>
    <row r="29" spans="2:5" x14ac:dyDescent="0.25">
      <c r="B29" s="12" t="s">
        <v>16</v>
      </c>
      <c r="C29" s="13" t="s">
        <v>38</v>
      </c>
      <c r="D29" s="12"/>
      <c r="E29" s="15"/>
    </row>
    <row r="30" spans="2:5" x14ac:dyDescent="0.25">
      <c r="B30" s="12" t="s">
        <v>18</v>
      </c>
      <c r="C30" s="13" t="s">
        <v>39</v>
      </c>
      <c r="D30" s="13"/>
      <c r="E30" s="18"/>
    </row>
    <row r="31" spans="2:5" x14ac:dyDescent="0.25">
      <c r="B31" s="9"/>
      <c r="C31" s="16" t="s">
        <v>26</v>
      </c>
      <c r="E31" s="17">
        <f>D27*E27</f>
        <v>0</v>
      </c>
    </row>
    <row r="32" spans="2:5" x14ac:dyDescent="0.25">
      <c r="B32" s="9"/>
      <c r="E32" s="11"/>
    </row>
    <row r="33" spans="2:5" x14ac:dyDescent="0.25">
      <c r="B33" s="46" t="s">
        <v>40</v>
      </c>
      <c r="C33" s="46"/>
      <c r="D33" s="46"/>
      <c r="E33" s="46"/>
    </row>
    <row r="34" spans="2:5" x14ac:dyDescent="0.25">
      <c r="B34" s="12" t="s">
        <v>41</v>
      </c>
      <c r="C34" s="13"/>
      <c r="D34" s="3" t="s">
        <v>10</v>
      </c>
      <c r="E34" s="14" t="s">
        <v>11</v>
      </c>
    </row>
    <row r="35" spans="2:5" x14ac:dyDescent="0.25">
      <c r="B35" s="12" t="s">
        <v>12</v>
      </c>
      <c r="C35" s="13" t="s">
        <v>42</v>
      </c>
      <c r="D35" s="19">
        <v>0.2</v>
      </c>
      <c r="E35" s="15">
        <f>E13*D35</f>
        <v>18537.000109090906</v>
      </c>
    </row>
    <row r="36" spans="2:5" x14ac:dyDescent="0.25">
      <c r="B36" s="12" t="s">
        <v>14</v>
      </c>
      <c r="C36" s="13" t="s">
        <v>43</v>
      </c>
      <c r="D36" s="19">
        <v>1.4999999999999999E-2</v>
      </c>
      <c r="E36" s="15">
        <f>E13*D36</f>
        <v>1390.2750081818178</v>
      </c>
    </row>
    <row r="37" spans="2:5" x14ac:dyDescent="0.25">
      <c r="B37" s="12" t="s">
        <v>16</v>
      </c>
      <c r="C37" s="13" t="s">
        <v>44</v>
      </c>
      <c r="D37" s="19">
        <v>0.01</v>
      </c>
      <c r="E37" s="15">
        <f>E13*D37</f>
        <v>926.85000545454534</v>
      </c>
    </row>
    <row r="38" spans="2:5" x14ac:dyDescent="0.25">
      <c r="B38" s="12" t="s">
        <v>18</v>
      </c>
      <c r="C38" s="13" t="s">
        <v>45</v>
      </c>
      <c r="D38" s="19">
        <v>2E-3</v>
      </c>
      <c r="E38" s="15">
        <f>E13*D38</f>
        <v>185.37000109090906</v>
      </c>
    </row>
    <row r="39" spans="2:5" x14ac:dyDescent="0.25">
      <c r="B39" s="12" t="s">
        <v>20</v>
      </c>
      <c r="C39" s="13" t="s">
        <v>46</v>
      </c>
      <c r="D39" s="19">
        <v>2.5000000000000001E-2</v>
      </c>
      <c r="E39" s="15">
        <f>E13*D39</f>
        <v>2317.1250136363633</v>
      </c>
    </row>
    <row r="40" spans="2:5" x14ac:dyDescent="0.25">
      <c r="B40" s="12" t="s">
        <v>22</v>
      </c>
      <c r="C40" s="13" t="s">
        <v>47</v>
      </c>
      <c r="D40" s="19">
        <v>0.08</v>
      </c>
      <c r="E40" s="15">
        <f>E13*D40</f>
        <v>7414.8000436363627</v>
      </c>
    </row>
    <row r="41" spans="2:5" x14ac:dyDescent="0.25">
      <c r="B41" s="12" t="s">
        <v>24</v>
      </c>
      <c r="C41" s="13" t="s">
        <v>48</v>
      </c>
      <c r="D41" s="19">
        <v>0.03</v>
      </c>
      <c r="E41" s="15">
        <f>E13*D41</f>
        <v>2780.5500163636357</v>
      </c>
    </row>
    <row r="42" spans="2:5" x14ac:dyDescent="0.25">
      <c r="B42" s="12" t="s">
        <v>49</v>
      </c>
      <c r="C42" s="13" t="s">
        <v>50</v>
      </c>
      <c r="D42" s="19">
        <v>6.0000000000000001E-3</v>
      </c>
      <c r="E42" s="15">
        <f>E13*D42</f>
        <v>556.11000327272723</v>
      </c>
    </row>
    <row r="43" spans="2:5" x14ac:dyDescent="0.25">
      <c r="B43" s="9"/>
      <c r="C43" s="16" t="s">
        <v>51</v>
      </c>
      <c r="E43" s="17">
        <f>SUM(E35:E42)</f>
        <v>34108.080200727265</v>
      </c>
    </row>
    <row r="44" spans="2:5" x14ac:dyDescent="0.25">
      <c r="B44" s="9"/>
      <c r="E44" s="11"/>
    </row>
    <row r="45" spans="2:5" x14ac:dyDescent="0.25">
      <c r="B45" s="12" t="s">
        <v>52</v>
      </c>
      <c r="C45" s="16" t="s">
        <v>53</v>
      </c>
      <c r="D45" s="3" t="s">
        <v>10</v>
      </c>
      <c r="E45" s="14" t="s">
        <v>11</v>
      </c>
    </row>
    <row r="46" spans="2:5" x14ac:dyDescent="0.25">
      <c r="B46" s="12" t="s">
        <v>12</v>
      </c>
      <c r="C46" s="13" t="s">
        <v>54</v>
      </c>
      <c r="D46" s="19">
        <v>8.3299999999999999E-2</v>
      </c>
      <c r="E46" s="15">
        <f>E13*D46</f>
        <v>7720.6605454363626</v>
      </c>
    </row>
    <row r="47" spans="2:5" x14ac:dyDescent="0.25">
      <c r="B47" s="12" t="s">
        <v>14</v>
      </c>
      <c r="C47" s="13" t="s">
        <v>55</v>
      </c>
      <c r="D47" s="19">
        <v>4.1799999999999997E-2</v>
      </c>
      <c r="E47" s="15">
        <f>E13*D47</f>
        <v>3874.2330227999992</v>
      </c>
    </row>
    <row r="48" spans="2:5" x14ac:dyDescent="0.25">
      <c r="B48" s="9"/>
      <c r="C48" s="16" t="s">
        <v>56</v>
      </c>
      <c r="E48" s="17">
        <f>SUM(E46:E47)</f>
        <v>11594.893568236363</v>
      </c>
    </row>
    <row r="49" spans="2:5" x14ac:dyDescent="0.25">
      <c r="B49" s="9"/>
      <c r="E49" s="11"/>
    </row>
    <row r="50" spans="2:5" x14ac:dyDescent="0.25">
      <c r="B50" s="12" t="s">
        <v>57</v>
      </c>
      <c r="C50" s="16" t="s">
        <v>58</v>
      </c>
      <c r="D50" s="3" t="s">
        <v>10</v>
      </c>
      <c r="E50" s="14" t="s">
        <v>11</v>
      </c>
    </row>
    <row r="51" spans="2:5" x14ac:dyDescent="0.25">
      <c r="B51" s="12" t="s">
        <v>12</v>
      </c>
      <c r="C51" s="13" t="s">
        <v>59</v>
      </c>
      <c r="D51" s="19">
        <v>1E-3</v>
      </c>
      <c r="E51" s="15">
        <f>E13*D51</f>
        <v>92.685000545454528</v>
      </c>
    </row>
    <row r="52" spans="2:5" x14ac:dyDescent="0.25">
      <c r="B52" s="12" t="s">
        <v>14</v>
      </c>
      <c r="C52" s="13" t="s">
        <v>55</v>
      </c>
      <c r="D52" s="19">
        <v>1E-4</v>
      </c>
      <c r="E52" s="15">
        <f>E13*D52</f>
        <v>9.2685000545454539</v>
      </c>
    </row>
    <row r="53" spans="2:5" x14ac:dyDescent="0.25">
      <c r="B53" s="9"/>
      <c r="C53" s="16" t="s">
        <v>60</v>
      </c>
      <c r="E53" s="17">
        <f>SUM(E51:E52)</f>
        <v>101.95350059999998</v>
      </c>
    </row>
    <row r="54" spans="2:5" x14ac:dyDescent="0.25">
      <c r="B54" s="9"/>
      <c r="E54" s="11"/>
    </row>
    <row r="55" spans="2:5" x14ac:dyDescent="0.25">
      <c r="B55" s="12" t="s">
        <v>61</v>
      </c>
      <c r="C55" s="16" t="s">
        <v>62</v>
      </c>
      <c r="D55" s="3" t="s">
        <v>10</v>
      </c>
      <c r="E55" s="14" t="s">
        <v>11</v>
      </c>
    </row>
    <row r="56" spans="2:5" x14ac:dyDescent="0.25">
      <c r="B56" s="12" t="s">
        <v>12</v>
      </c>
      <c r="C56" s="13" t="s">
        <v>63</v>
      </c>
      <c r="D56" s="19">
        <v>4.1999999999999997E-3</v>
      </c>
      <c r="E56" s="15">
        <f>E13*D56</f>
        <v>389.27700229090902</v>
      </c>
    </row>
    <row r="57" spans="2:5" x14ac:dyDescent="0.25">
      <c r="B57" s="12" t="s">
        <v>14</v>
      </c>
      <c r="C57" s="13" t="s">
        <v>64</v>
      </c>
      <c r="D57" s="19">
        <v>2.9999999999999997E-4</v>
      </c>
      <c r="E57" s="15">
        <f>E13*D57</f>
        <v>27.805500163636356</v>
      </c>
    </row>
    <row r="58" spans="2:5" x14ac:dyDescent="0.25">
      <c r="B58" s="12" t="s">
        <v>16</v>
      </c>
      <c r="C58" s="13" t="s">
        <v>65</v>
      </c>
      <c r="D58" s="19">
        <v>2.1499999999999998E-2</v>
      </c>
      <c r="E58" s="15">
        <f>E13*D58</f>
        <v>1992.7275117272723</v>
      </c>
    </row>
    <row r="59" spans="2:5" x14ac:dyDescent="0.25">
      <c r="B59" s="12" t="s">
        <v>18</v>
      </c>
      <c r="C59" s="13" t="s">
        <v>66</v>
      </c>
      <c r="D59" s="19">
        <v>1.9400000000000001E-2</v>
      </c>
      <c r="E59" s="15">
        <f>E13*D59</f>
        <v>1798.089010581818</v>
      </c>
    </row>
    <row r="60" spans="2:5" x14ac:dyDescent="0.25">
      <c r="B60" s="12" t="s">
        <v>20</v>
      </c>
      <c r="C60" s="13" t="s">
        <v>55</v>
      </c>
      <c r="D60" s="19">
        <v>7.1000000000000004E-3</v>
      </c>
      <c r="E60" s="15">
        <f>E13*D60</f>
        <v>658.06350387272721</v>
      </c>
    </row>
    <row r="61" spans="2:5" x14ac:dyDescent="0.25">
      <c r="B61" s="12" t="s">
        <v>22</v>
      </c>
      <c r="C61" s="13" t="s">
        <v>65</v>
      </c>
      <c r="D61" s="19">
        <v>2.1499999999999998E-2</v>
      </c>
      <c r="E61" s="15">
        <f>E13*D61</f>
        <v>1992.7275117272723</v>
      </c>
    </row>
    <row r="62" spans="2:5" x14ac:dyDescent="0.25">
      <c r="B62" s="9"/>
      <c r="C62" s="16" t="s">
        <v>67</v>
      </c>
      <c r="E62" s="17">
        <f>SUM(E56:E61)</f>
        <v>6858.6900403636346</v>
      </c>
    </row>
    <row r="63" spans="2:5" x14ac:dyDescent="0.25">
      <c r="B63" s="9"/>
      <c r="E63" s="11"/>
    </row>
    <row r="64" spans="2:5" x14ac:dyDescent="0.25">
      <c r="B64" s="12" t="s">
        <v>68</v>
      </c>
      <c r="C64" s="16" t="s">
        <v>69</v>
      </c>
      <c r="D64" s="3" t="s">
        <v>10</v>
      </c>
      <c r="E64" s="14" t="s">
        <v>11</v>
      </c>
    </row>
    <row r="65" spans="2:5" x14ac:dyDescent="0.25">
      <c r="B65" s="12" t="s">
        <v>12</v>
      </c>
      <c r="C65" s="13" t="s">
        <v>70</v>
      </c>
      <c r="D65" s="19">
        <v>9.0749999999999997E-2</v>
      </c>
      <c r="E65" s="15">
        <f>E13*D65</f>
        <v>8411.1637994999983</v>
      </c>
    </row>
    <row r="66" spans="2:5" x14ac:dyDescent="0.25">
      <c r="B66" s="12" t="s">
        <v>14</v>
      </c>
      <c r="C66" s="13" t="s">
        <v>71</v>
      </c>
      <c r="D66" s="19">
        <v>1.66E-2</v>
      </c>
      <c r="E66" s="15">
        <f>E13*D66</f>
        <v>1538.5710090545451</v>
      </c>
    </row>
    <row r="67" spans="2:5" x14ac:dyDescent="0.25">
      <c r="B67" s="12" t="s">
        <v>16</v>
      </c>
      <c r="C67" s="13" t="s">
        <v>72</v>
      </c>
      <c r="D67" s="19">
        <v>8.0000000000000004E-4</v>
      </c>
      <c r="E67" s="15">
        <f>E13*D67</f>
        <v>74.148000436363631</v>
      </c>
    </row>
    <row r="68" spans="2:5" x14ac:dyDescent="0.25">
      <c r="B68" s="12" t="s">
        <v>18</v>
      </c>
      <c r="C68" s="13" t="s">
        <v>73</v>
      </c>
      <c r="D68" s="19">
        <v>7.3000000000000001E-3</v>
      </c>
      <c r="E68" s="15">
        <f>E13*D68</f>
        <v>676.60050398181806</v>
      </c>
    </row>
    <row r="69" spans="2:5" x14ac:dyDescent="0.25">
      <c r="B69" s="12" t="s">
        <v>20</v>
      </c>
      <c r="C69" s="13" t="s">
        <v>74</v>
      </c>
      <c r="D69" s="19">
        <v>2.7000000000000001E-3</v>
      </c>
      <c r="E69" s="15">
        <f>E13*D69</f>
        <v>250.24950147272725</v>
      </c>
    </row>
    <row r="70" spans="2:5" x14ac:dyDescent="0.25">
      <c r="B70" s="12" t="s">
        <v>22</v>
      </c>
      <c r="C70" s="13" t="s">
        <v>35</v>
      </c>
      <c r="D70" s="19">
        <v>0</v>
      </c>
      <c r="E70" s="15">
        <f>E13*D70</f>
        <v>0</v>
      </c>
    </row>
    <row r="71" spans="2:5" x14ac:dyDescent="0.25">
      <c r="B71" s="9"/>
      <c r="C71" s="16" t="s">
        <v>75</v>
      </c>
      <c r="E71" s="17">
        <f>SUM(E65:E70)</f>
        <v>10950.732814445451</v>
      </c>
    </row>
    <row r="72" spans="2:5" x14ac:dyDescent="0.25">
      <c r="B72" s="9"/>
      <c r="C72" s="16" t="s">
        <v>55</v>
      </c>
      <c r="E72" s="17">
        <f>E71*36.8%</f>
        <v>4029.869675715926</v>
      </c>
    </row>
    <row r="73" spans="2:5" x14ac:dyDescent="0.25">
      <c r="B73" s="9"/>
      <c r="C73" s="16" t="s">
        <v>76</v>
      </c>
      <c r="E73" s="17">
        <f>SUM(E71:E72)</f>
        <v>14980.602490161378</v>
      </c>
    </row>
    <row r="74" spans="2:5" x14ac:dyDescent="0.25">
      <c r="B74" s="9"/>
      <c r="E74" s="11"/>
    </row>
    <row r="75" spans="2:5" x14ac:dyDescent="0.25">
      <c r="B75" s="20" t="s">
        <v>77</v>
      </c>
      <c r="C75" s="21"/>
      <c r="D75" s="22"/>
      <c r="E75" s="15" t="s">
        <v>11</v>
      </c>
    </row>
    <row r="76" spans="2:5" x14ac:dyDescent="0.25">
      <c r="B76" s="12" t="s">
        <v>41</v>
      </c>
      <c r="C76" s="23" t="s">
        <v>78</v>
      </c>
      <c r="D76" s="22"/>
      <c r="E76" s="18">
        <f>E43</f>
        <v>34108.080200727265</v>
      </c>
    </row>
    <row r="77" spans="2:5" x14ac:dyDescent="0.25">
      <c r="B77" s="12" t="s">
        <v>52</v>
      </c>
      <c r="C77" s="23" t="s">
        <v>79</v>
      </c>
      <c r="D77" s="22"/>
      <c r="E77" s="18">
        <f>E48</f>
        <v>11594.893568236363</v>
      </c>
    </row>
    <row r="78" spans="2:5" x14ac:dyDescent="0.25">
      <c r="B78" s="12" t="s">
        <v>57</v>
      </c>
      <c r="C78" s="23" t="s">
        <v>80</v>
      </c>
      <c r="D78" s="22"/>
      <c r="E78" s="18">
        <f>E53</f>
        <v>101.95350059999998</v>
      </c>
    </row>
    <row r="79" spans="2:5" x14ac:dyDescent="0.25">
      <c r="B79" s="12" t="s">
        <v>61</v>
      </c>
      <c r="C79" s="23" t="s">
        <v>81</v>
      </c>
      <c r="D79" s="22"/>
      <c r="E79" s="18">
        <f>E62</f>
        <v>6858.6900403636346</v>
      </c>
    </row>
    <row r="80" spans="2:5" x14ac:dyDescent="0.25">
      <c r="B80" s="12" t="s">
        <v>68</v>
      </c>
      <c r="C80" s="23" t="s">
        <v>82</v>
      </c>
      <c r="D80" s="22"/>
      <c r="E80" s="18">
        <f>E73</f>
        <v>14980.602490161378</v>
      </c>
    </row>
    <row r="81" spans="2:5" x14ac:dyDescent="0.25">
      <c r="B81" s="12" t="s">
        <v>83</v>
      </c>
      <c r="C81" s="23" t="s">
        <v>35</v>
      </c>
      <c r="D81" s="22"/>
      <c r="E81" s="18"/>
    </row>
    <row r="82" spans="2:5" x14ac:dyDescent="0.25">
      <c r="B82" s="9"/>
      <c r="C82" s="16" t="s">
        <v>84</v>
      </c>
      <c r="E82" s="18">
        <f>SUM(E76:E81)</f>
        <v>67644.219800088642</v>
      </c>
    </row>
    <row r="83" spans="2:5" x14ac:dyDescent="0.25">
      <c r="B83" s="9"/>
      <c r="C83" s="5"/>
      <c r="E83" s="11"/>
    </row>
    <row r="84" spans="2:5" x14ac:dyDescent="0.25">
      <c r="B84" s="9"/>
      <c r="C84" s="16" t="s">
        <v>85</v>
      </c>
      <c r="E84" s="17">
        <f>SUM(E13+E23+E31+E82)</f>
        <v>185201.62034554317</v>
      </c>
    </row>
    <row r="85" spans="2:5" x14ac:dyDescent="0.25">
      <c r="B85" s="9"/>
      <c r="E85" s="11"/>
    </row>
    <row r="86" spans="2:5" x14ac:dyDescent="0.25">
      <c r="B86" s="12"/>
      <c r="C86" s="16" t="s">
        <v>86</v>
      </c>
      <c r="D86" s="3" t="s">
        <v>10</v>
      </c>
      <c r="E86" s="14" t="s">
        <v>11</v>
      </c>
    </row>
    <row r="87" spans="2:5" x14ac:dyDescent="0.25">
      <c r="B87" s="24" t="s">
        <v>12</v>
      </c>
      <c r="C87" s="25" t="s">
        <v>87</v>
      </c>
      <c r="D87" s="70"/>
      <c r="E87" s="15">
        <f>SUM(E13+E82+E23+E31)*D87</f>
        <v>0</v>
      </c>
    </row>
    <row r="88" spans="2:5" x14ac:dyDescent="0.25">
      <c r="B88" s="24" t="s">
        <v>14</v>
      </c>
      <c r="C88" s="25" t="s">
        <v>88</v>
      </c>
      <c r="D88" s="70"/>
      <c r="E88" s="15">
        <f>SUM(E13+E23+E31+E82+E87)*D88</f>
        <v>0</v>
      </c>
    </row>
    <row r="89" spans="2:5" x14ac:dyDescent="0.25">
      <c r="B89" s="12" t="s">
        <v>16</v>
      </c>
      <c r="C89" s="13" t="s">
        <v>89</v>
      </c>
      <c r="D89" s="19"/>
      <c r="E89" s="15">
        <f>E42*D89</f>
        <v>0</v>
      </c>
    </row>
    <row r="90" spans="2:5" x14ac:dyDescent="0.25">
      <c r="B90" s="24" t="s">
        <v>18</v>
      </c>
      <c r="C90" s="25" t="s">
        <v>90</v>
      </c>
      <c r="D90" s="72">
        <v>6.4999999999999997E-3</v>
      </c>
      <c r="E90" s="15">
        <f>SUM(E84+E87+E88)*D90</f>
        <v>1203.8105322460306</v>
      </c>
    </row>
    <row r="91" spans="2:5" x14ac:dyDescent="0.25">
      <c r="B91" s="24" t="s">
        <v>20</v>
      </c>
      <c r="C91" s="25" t="s">
        <v>91</v>
      </c>
      <c r="D91" s="72">
        <v>0.03</v>
      </c>
      <c r="E91" s="15">
        <f>SUM(E84+E87+E88)*D91</f>
        <v>5556.0486103662952</v>
      </c>
    </row>
    <row r="92" spans="2:5" x14ac:dyDescent="0.25">
      <c r="B92" s="24" t="s">
        <v>22</v>
      </c>
      <c r="C92" s="25" t="s">
        <v>92</v>
      </c>
      <c r="D92" s="72">
        <v>0.05</v>
      </c>
      <c r="E92" s="15">
        <f>SUM(E84+E87+E88)*D92</f>
        <v>9260.081017277158</v>
      </c>
    </row>
    <row r="93" spans="2:5" x14ac:dyDescent="0.25">
      <c r="B93" s="9"/>
      <c r="C93" s="16" t="s">
        <v>84</v>
      </c>
      <c r="E93" s="17">
        <f>SUM(E87:E92)</f>
        <v>16019.940159889484</v>
      </c>
    </row>
    <row r="94" spans="2:5" x14ac:dyDescent="0.25">
      <c r="B94" s="9"/>
      <c r="C94" s="5"/>
      <c r="E94" s="26"/>
    </row>
    <row r="95" spans="2:5" x14ac:dyDescent="0.25">
      <c r="B95" s="9"/>
      <c r="E95" s="11"/>
    </row>
    <row r="96" spans="2:5" x14ac:dyDescent="0.25">
      <c r="B96" s="9"/>
      <c r="C96" s="27" t="s">
        <v>93</v>
      </c>
      <c r="D96" s="22"/>
      <c r="E96" s="28" t="s">
        <v>11</v>
      </c>
    </row>
    <row r="97" spans="2:9" x14ac:dyDescent="0.25">
      <c r="B97" s="9"/>
      <c r="C97" s="23" t="s">
        <v>94</v>
      </c>
      <c r="D97" s="22"/>
      <c r="E97" s="15">
        <f>E13</f>
        <v>92685.000545454532</v>
      </c>
    </row>
    <row r="98" spans="2:9" x14ac:dyDescent="0.25">
      <c r="B98" s="9"/>
      <c r="C98" s="23" t="s">
        <v>95</v>
      </c>
      <c r="D98" s="22"/>
      <c r="E98" s="15">
        <f>E23</f>
        <v>24872.399999999998</v>
      </c>
    </row>
    <row r="99" spans="2:9" x14ac:dyDescent="0.25">
      <c r="B99" s="9"/>
      <c r="C99" s="23" t="s">
        <v>96</v>
      </c>
      <c r="D99" s="22"/>
      <c r="E99" s="15">
        <f>E31</f>
        <v>0</v>
      </c>
    </row>
    <row r="100" spans="2:9" x14ac:dyDescent="0.25">
      <c r="B100" s="9"/>
      <c r="C100" s="23" t="s">
        <v>97</v>
      </c>
      <c r="D100" s="22"/>
      <c r="E100" s="15">
        <f>E82</f>
        <v>67644.219800088642</v>
      </c>
    </row>
    <row r="101" spans="2:9" x14ac:dyDescent="0.25">
      <c r="B101" s="9"/>
      <c r="C101" s="23" t="s">
        <v>98</v>
      </c>
      <c r="D101" s="22"/>
      <c r="E101" s="15">
        <f>SUM(E97:E100)</f>
        <v>185201.62034554317</v>
      </c>
    </row>
    <row r="102" spans="2:9" x14ac:dyDescent="0.25">
      <c r="B102" s="9"/>
      <c r="C102" s="23" t="s">
        <v>99</v>
      </c>
      <c r="D102" s="22"/>
      <c r="E102" s="15">
        <f>E93</f>
        <v>16019.940159889484</v>
      </c>
    </row>
    <row r="103" spans="2:9" x14ac:dyDescent="0.25">
      <c r="B103" s="9"/>
      <c r="C103" s="29" t="s">
        <v>84</v>
      </c>
      <c r="D103" s="30"/>
      <c r="E103" s="28">
        <f>SUM(E101:E102)</f>
        <v>201221.56050543266</v>
      </c>
    </row>
    <row r="104" spans="2:9" x14ac:dyDescent="0.25">
      <c r="I104" s="33"/>
    </row>
    <row r="105" spans="2:9" hidden="1" x14ac:dyDescent="0.25">
      <c r="I105" s="33"/>
    </row>
  </sheetData>
  <sheetProtection algorithmName="SHA-512" hashValue="EZqGSz1ZcjvXkxxRDUKU2XlAxkjfQLGeD8U5OhioFvbyMnWIT9VBTWgVQdG/LFK4zf1lWtVRdRn2jz/bNF/K9g==" saltValue="59dVW/3J6ghQ9sXwFpzFqw==" spinCount="100000" sheet="1" objects="1" scenarios="1"/>
  <mergeCells count="5">
    <mergeCell ref="B2:E2"/>
    <mergeCell ref="B4:E4"/>
    <mergeCell ref="B15:E15"/>
    <mergeCell ref="B25:E25"/>
    <mergeCell ref="B33:E3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2" orientation="portrait" verticalDpi="0" r:id="rId1"/>
  <rowBreaks count="1" manualBreakCount="1">
    <brk id="5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2F57F-6387-45E1-A55C-015273E8D6C3}">
  <dimension ref="A1:I104"/>
  <sheetViews>
    <sheetView topLeftCell="B34" zoomScaleNormal="100" workbookViewId="0">
      <selection activeCell="F81" sqref="F81"/>
    </sheetView>
  </sheetViews>
  <sheetFormatPr defaultColWidth="0" defaultRowHeight="15" zeroHeight="1" x14ac:dyDescent="0.25"/>
  <cols>
    <col min="1" max="1" width="9.140625" customWidth="1"/>
    <col min="2" max="2" width="8.85546875" customWidth="1"/>
    <col min="3" max="3" width="42.140625" customWidth="1"/>
    <col min="4" max="4" width="8.7109375" customWidth="1"/>
    <col min="5" max="5" width="16.85546875" customWidth="1"/>
    <col min="6" max="6" width="9.140625" customWidth="1"/>
    <col min="7" max="8" width="9.140625" hidden="1"/>
    <col min="9" max="9" width="15.42578125" hidden="1"/>
    <col min="10" max="16384" width="9.140625" hidden="1"/>
  </cols>
  <sheetData>
    <row r="1" spans="2:5" x14ac:dyDescent="0.25">
      <c r="B1" s="44" t="s">
        <v>145</v>
      </c>
      <c r="C1" s="44"/>
      <c r="D1" s="44"/>
      <c r="E1" s="44"/>
    </row>
    <row r="2" spans="2:5" x14ac:dyDescent="0.25"/>
    <row r="3" spans="2:5" x14ac:dyDescent="0.25">
      <c r="B3" s="9"/>
      <c r="C3" s="10" t="s">
        <v>9</v>
      </c>
      <c r="E3" s="11"/>
    </row>
    <row r="4" spans="2:5" x14ac:dyDescent="0.25">
      <c r="B4" s="12"/>
      <c r="C4" s="13"/>
      <c r="D4" s="3" t="s">
        <v>10</v>
      </c>
      <c r="E4" s="14" t="s">
        <v>11</v>
      </c>
    </row>
    <row r="5" spans="2:5" x14ac:dyDescent="0.25">
      <c r="B5" s="12" t="s">
        <v>12</v>
      </c>
      <c r="C5" s="13" t="s">
        <v>13</v>
      </c>
      <c r="D5" s="12">
        <f>Cargos!D8</f>
        <v>6</v>
      </c>
      <c r="E5" s="15">
        <f>(Cargos!E8)*D5</f>
        <v>14420.46</v>
      </c>
    </row>
    <row r="6" spans="2:5" x14ac:dyDescent="0.25">
      <c r="B6" s="12" t="s">
        <v>14</v>
      </c>
      <c r="C6" s="13" t="s">
        <v>15</v>
      </c>
      <c r="D6" s="12"/>
      <c r="E6" s="15">
        <f>(Cargos!G8*D5)</f>
        <v>4326.137999999999</v>
      </c>
    </row>
    <row r="7" spans="2:5" x14ac:dyDescent="0.25">
      <c r="B7" s="12" t="s">
        <v>16</v>
      </c>
      <c r="C7" s="13" t="s">
        <v>17</v>
      </c>
      <c r="D7" s="12"/>
      <c r="E7" s="15">
        <f>(Cargos!H8*D5)</f>
        <v>0</v>
      </c>
    </row>
    <row r="8" spans="2:5" x14ac:dyDescent="0.25">
      <c r="B8" s="12" t="s">
        <v>18</v>
      </c>
      <c r="C8" s="13" t="s">
        <v>19</v>
      </c>
      <c r="D8" s="12"/>
      <c r="E8" s="15">
        <f>(Cargos!F8*D5)</f>
        <v>2018.8643999999995</v>
      </c>
    </row>
    <row r="9" spans="2:5" x14ac:dyDescent="0.25">
      <c r="B9" s="12" t="s">
        <v>20</v>
      </c>
      <c r="C9" s="13" t="s">
        <v>21</v>
      </c>
      <c r="D9" s="12"/>
      <c r="E9" s="15"/>
    </row>
    <row r="10" spans="2:5" x14ac:dyDescent="0.25">
      <c r="B10" s="12" t="s">
        <v>22</v>
      </c>
      <c r="C10" s="13" t="s">
        <v>23</v>
      </c>
      <c r="D10" s="12"/>
      <c r="E10" s="15">
        <f>(Cargos!I8*D5)</f>
        <v>1132.6615854545453</v>
      </c>
    </row>
    <row r="11" spans="2:5" x14ac:dyDescent="0.25">
      <c r="B11" s="12" t="s">
        <v>24</v>
      </c>
      <c r="C11" s="13" t="s">
        <v>25</v>
      </c>
      <c r="D11" s="12"/>
      <c r="E11" s="15">
        <f>(E5*6%)+(E17*D5)/10</f>
        <v>1232.1396</v>
      </c>
    </row>
    <row r="12" spans="2:5" x14ac:dyDescent="0.25">
      <c r="B12" s="9"/>
      <c r="C12" s="16" t="s">
        <v>26</v>
      </c>
      <c r="E12" s="17">
        <f>SUM(E5:E10)-E11</f>
        <v>20665.984385454543</v>
      </c>
    </row>
    <row r="13" spans="2:5" x14ac:dyDescent="0.25">
      <c r="B13" s="9"/>
      <c r="E13" s="11"/>
    </row>
    <row r="14" spans="2:5" x14ac:dyDescent="0.25">
      <c r="B14" s="46" t="s">
        <v>27</v>
      </c>
      <c r="C14" s="46"/>
      <c r="D14" s="46"/>
      <c r="E14" s="46"/>
    </row>
    <row r="15" spans="2:5" x14ac:dyDescent="0.25">
      <c r="B15" s="12"/>
      <c r="C15" s="13"/>
      <c r="D15" s="12" t="s">
        <v>10</v>
      </c>
      <c r="E15" s="15" t="s">
        <v>11</v>
      </c>
    </row>
    <row r="16" spans="2:5" x14ac:dyDescent="0.25">
      <c r="B16" s="12" t="s">
        <v>12</v>
      </c>
      <c r="C16" s="13" t="s">
        <v>28</v>
      </c>
      <c r="D16" s="12">
        <v>42</v>
      </c>
      <c r="E16" s="15">
        <f>5.18*D16</f>
        <v>217.56</v>
      </c>
    </row>
    <row r="17" spans="2:5" x14ac:dyDescent="0.25">
      <c r="B17" s="12" t="s">
        <v>14</v>
      </c>
      <c r="C17" s="13" t="s">
        <v>29</v>
      </c>
      <c r="D17" s="12">
        <v>21</v>
      </c>
      <c r="E17" s="15">
        <f>29.12*D17</f>
        <v>611.52</v>
      </c>
    </row>
    <row r="18" spans="2:5" x14ac:dyDescent="0.25">
      <c r="B18" s="12" t="s">
        <v>16</v>
      </c>
      <c r="C18" s="13" t="s">
        <v>30</v>
      </c>
      <c r="D18" s="12"/>
      <c r="E18" s="15"/>
    </row>
    <row r="19" spans="2:5" x14ac:dyDescent="0.25">
      <c r="B19" s="12" t="s">
        <v>18</v>
      </c>
      <c r="C19" s="13" t="s">
        <v>31</v>
      </c>
      <c r="D19" s="12"/>
      <c r="E19" s="15"/>
    </row>
    <row r="20" spans="2:5" x14ac:dyDescent="0.25">
      <c r="B20" s="12" t="s">
        <v>32</v>
      </c>
      <c r="C20" s="13" t="s">
        <v>33</v>
      </c>
      <c r="D20" s="12"/>
      <c r="E20" s="15"/>
    </row>
    <row r="21" spans="2:5" x14ac:dyDescent="0.25">
      <c r="B21" s="12" t="s">
        <v>34</v>
      </c>
      <c r="C21" s="13" t="s">
        <v>35</v>
      </c>
      <c r="D21" s="12"/>
      <c r="E21" s="15"/>
    </row>
    <row r="22" spans="2:5" x14ac:dyDescent="0.25">
      <c r="B22" s="9"/>
      <c r="C22" s="16" t="s">
        <v>26</v>
      </c>
      <c r="E22" s="17">
        <f>D5*(E16+E17)</f>
        <v>4974.4799999999996</v>
      </c>
    </row>
    <row r="23" spans="2:5" x14ac:dyDescent="0.25">
      <c r="B23" s="9"/>
      <c r="E23" s="11"/>
    </row>
    <row r="24" spans="2:5" x14ac:dyDescent="0.25">
      <c r="B24" s="46" t="s">
        <v>36</v>
      </c>
      <c r="C24" s="46"/>
      <c r="D24" s="46"/>
      <c r="E24" s="46"/>
    </row>
    <row r="25" spans="2:5" x14ac:dyDescent="0.25">
      <c r="B25" s="12"/>
      <c r="C25" s="13"/>
      <c r="D25" s="12" t="s">
        <v>10</v>
      </c>
      <c r="E25" s="15" t="s">
        <v>11</v>
      </c>
    </row>
    <row r="26" spans="2:5" x14ac:dyDescent="0.25">
      <c r="B26" s="12" t="s">
        <v>12</v>
      </c>
      <c r="C26" s="13" t="s">
        <v>123</v>
      </c>
      <c r="D26" s="12">
        <f>D5</f>
        <v>6</v>
      </c>
      <c r="E26" s="74"/>
    </row>
    <row r="27" spans="2:5" x14ac:dyDescent="0.25">
      <c r="B27" s="12" t="s">
        <v>14</v>
      </c>
      <c r="C27" s="13" t="s">
        <v>37</v>
      </c>
      <c r="D27" s="12"/>
      <c r="E27" s="15"/>
    </row>
    <row r="28" spans="2:5" x14ac:dyDescent="0.25">
      <c r="B28" s="12" t="s">
        <v>16</v>
      </c>
      <c r="C28" s="13" t="s">
        <v>38</v>
      </c>
      <c r="D28" s="12"/>
      <c r="E28" s="15"/>
    </row>
    <row r="29" spans="2:5" x14ac:dyDescent="0.25">
      <c r="B29" s="12" t="s">
        <v>18</v>
      </c>
      <c r="C29" s="13" t="s">
        <v>39</v>
      </c>
      <c r="D29" s="13"/>
      <c r="E29" s="18"/>
    </row>
    <row r="30" spans="2:5" x14ac:dyDescent="0.25">
      <c r="B30" s="9"/>
      <c r="C30" s="16" t="s">
        <v>26</v>
      </c>
      <c r="E30" s="17">
        <f>D26*E26</f>
        <v>0</v>
      </c>
    </row>
    <row r="31" spans="2:5" x14ac:dyDescent="0.25">
      <c r="B31" s="9"/>
      <c r="E31" s="11"/>
    </row>
    <row r="32" spans="2:5" x14ac:dyDescent="0.25">
      <c r="B32" s="46" t="s">
        <v>40</v>
      </c>
      <c r="C32" s="46"/>
      <c r="D32" s="46"/>
      <c r="E32" s="46"/>
    </row>
    <row r="33" spans="2:5" x14ac:dyDescent="0.25">
      <c r="B33" s="12" t="s">
        <v>41</v>
      </c>
      <c r="C33" s="13"/>
      <c r="D33" s="3" t="s">
        <v>10</v>
      </c>
      <c r="E33" s="14" t="s">
        <v>11</v>
      </c>
    </row>
    <row r="34" spans="2:5" x14ac:dyDescent="0.25">
      <c r="B34" s="12" t="s">
        <v>12</v>
      </c>
      <c r="C34" s="13" t="s">
        <v>42</v>
      </c>
      <c r="D34" s="19">
        <v>0.2</v>
      </c>
      <c r="E34" s="15">
        <f>E12*D34</f>
        <v>4133.1968770909089</v>
      </c>
    </row>
    <row r="35" spans="2:5" x14ac:dyDescent="0.25">
      <c r="B35" s="12" t="s">
        <v>14</v>
      </c>
      <c r="C35" s="13" t="s">
        <v>43</v>
      </c>
      <c r="D35" s="19">
        <v>1.4999999999999999E-2</v>
      </c>
      <c r="E35" s="15">
        <f>E12*D35</f>
        <v>309.98976578181816</v>
      </c>
    </row>
    <row r="36" spans="2:5" x14ac:dyDescent="0.25">
      <c r="B36" s="12" t="s">
        <v>16</v>
      </c>
      <c r="C36" s="13" t="s">
        <v>44</v>
      </c>
      <c r="D36" s="19">
        <v>0.01</v>
      </c>
      <c r="E36" s="15">
        <f>E12*D36</f>
        <v>206.65984385454544</v>
      </c>
    </row>
    <row r="37" spans="2:5" x14ac:dyDescent="0.25">
      <c r="B37" s="12" t="s">
        <v>18</v>
      </c>
      <c r="C37" s="13" t="s">
        <v>45</v>
      </c>
      <c r="D37" s="19">
        <v>2E-3</v>
      </c>
      <c r="E37" s="15">
        <f>E12*D37</f>
        <v>41.331968770909086</v>
      </c>
    </row>
    <row r="38" spans="2:5" x14ac:dyDescent="0.25">
      <c r="B38" s="12" t="s">
        <v>20</v>
      </c>
      <c r="C38" s="13" t="s">
        <v>46</v>
      </c>
      <c r="D38" s="19">
        <v>2.5000000000000001E-2</v>
      </c>
      <c r="E38" s="15">
        <f>E12*D38</f>
        <v>516.64960963636361</v>
      </c>
    </row>
    <row r="39" spans="2:5" x14ac:dyDescent="0.25">
      <c r="B39" s="12" t="s">
        <v>22</v>
      </c>
      <c r="C39" s="13" t="s">
        <v>47</v>
      </c>
      <c r="D39" s="19">
        <v>0.08</v>
      </c>
      <c r="E39" s="15">
        <f>E12*D39</f>
        <v>1653.2787508363635</v>
      </c>
    </row>
    <row r="40" spans="2:5" x14ac:dyDescent="0.25">
      <c r="B40" s="12" t="s">
        <v>24</v>
      </c>
      <c r="C40" s="13" t="s">
        <v>48</v>
      </c>
      <c r="D40" s="19">
        <v>0.03</v>
      </c>
      <c r="E40" s="15">
        <f>E12*D40</f>
        <v>619.97953156363633</v>
      </c>
    </row>
    <row r="41" spans="2:5" x14ac:dyDescent="0.25">
      <c r="B41" s="12" t="s">
        <v>49</v>
      </c>
      <c r="C41" s="13" t="s">
        <v>50</v>
      </c>
      <c r="D41" s="19">
        <v>6.0000000000000001E-3</v>
      </c>
      <c r="E41" s="15">
        <f>E12*D41</f>
        <v>123.99590631272726</v>
      </c>
    </row>
    <row r="42" spans="2:5" x14ac:dyDescent="0.25">
      <c r="B42" s="9"/>
      <c r="C42" s="16" t="s">
        <v>51</v>
      </c>
      <c r="E42" s="17">
        <f>SUM(E34:E41)</f>
        <v>7605.0822538472721</v>
      </c>
    </row>
    <row r="43" spans="2:5" x14ac:dyDescent="0.25">
      <c r="B43" s="9"/>
      <c r="E43" s="11"/>
    </row>
    <row r="44" spans="2:5" x14ac:dyDescent="0.25">
      <c r="B44" s="12" t="s">
        <v>52</v>
      </c>
      <c r="C44" s="16" t="s">
        <v>53</v>
      </c>
      <c r="D44" s="3" t="s">
        <v>10</v>
      </c>
      <c r="E44" s="14" t="s">
        <v>11</v>
      </c>
    </row>
    <row r="45" spans="2:5" x14ac:dyDescent="0.25">
      <c r="B45" s="12" t="s">
        <v>12</v>
      </c>
      <c r="C45" s="13" t="s">
        <v>54</v>
      </c>
      <c r="D45" s="19">
        <v>8.3299999999999999E-2</v>
      </c>
      <c r="E45" s="15">
        <f>E12*D45</f>
        <v>1721.4764993083634</v>
      </c>
    </row>
    <row r="46" spans="2:5" x14ac:dyDescent="0.25">
      <c r="B46" s="12" t="s">
        <v>14</v>
      </c>
      <c r="C46" s="13" t="s">
        <v>55</v>
      </c>
      <c r="D46" s="19">
        <v>4.1799999999999997E-2</v>
      </c>
      <c r="E46" s="15">
        <f>E12*D46</f>
        <v>863.83814731199982</v>
      </c>
    </row>
    <row r="47" spans="2:5" x14ac:dyDescent="0.25">
      <c r="B47" s="9"/>
      <c r="C47" s="16" t="s">
        <v>56</v>
      </c>
      <c r="E47" s="17">
        <f>SUM(E45:E46)</f>
        <v>2585.3146466203634</v>
      </c>
    </row>
    <row r="48" spans="2:5" x14ac:dyDescent="0.25">
      <c r="B48" s="9"/>
      <c r="E48" s="11"/>
    </row>
    <row r="49" spans="2:5" x14ac:dyDescent="0.25">
      <c r="B49" s="12" t="s">
        <v>57</v>
      </c>
      <c r="C49" s="16" t="s">
        <v>58</v>
      </c>
      <c r="D49" s="3" t="s">
        <v>10</v>
      </c>
      <c r="E49" s="14" t="s">
        <v>11</v>
      </c>
    </row>
    <row r="50" spans="2:5" x14ac:dyDescent="0.25">
      <c r="B50" s="12" t="s">
        <v>12</v>
      </c>
      <c r="C50" s="13" t="s">
        <v>59</v>
      </c>
      <c r="D50" s="19">
        <v>1E-3</v>
      </c>
      <c r="E50" s="15">
        <f>E12*D50</f>
        <v>20.665984385454543</v>
      </c>
    </row>
    <row r="51" spans="2:5" x14ac:dyDescent="0.25">
      <c r="B51" s="12" t="s">
        <v>14</v>
      </c>
      <c r="C51" s="13" t="s">
        <v>55</v>
      </c>
      <c r="D51" s="19">
        <v>1E-4</v>
      </c>
      <c r="E51" s="15">
        <f>E12*D51</f>
        <v>2.0665984385454546</v>
      </c>
    </row>
    <row r="52" spans="2:5" x14ac:dyDescent="0.25">
      <c r="B52" s="9"/>
      <c r="C52" s="16" t="s">
        <v>60</v>
      </c>
      <c r="E52" s="17">
        <f>SUM(E50:E51)</f>
        <v>22.732582823999998</v>
      </c>
    </row>
    <row r="53" spans="2:5" x14ac:dyDescent="0.25">
      <c r="B53" s="9"/>
      <c r="E53" s="11"/>
    </row>
    <row r="54" spans="2:5" x14ac:dyDescent="0.25">
      <c r="B54" s="12" t="s">
        <v>61</v>
      </c>
      <c r="C54" s="16" t="s">
        <v>62</v>
      </c>
      <c r="D54" s="3" t="s">
        <v>10</v>
      </c>
      <c r="E54" s="14" t="s">
        <v>11</v>
      </c>
    </row>
    <row r="55" spans="2:5" x14ac:dyDescent="0.25">
      <c r="B55" s="12" t="s">
        <v>12</v>
      </c>
      <c r="C55" s="13" t="s">
        <v>63</v>
      </c>
      <c r="D55" s="19">
        <v>4.1999999999999997E-3</v>
      </c>
      <c r="E55" s="15">
        <f>E12*D55</f>
        <v>86.797134418909081</v>
      </c>
    </row>
    <row r="56" spans="2:5" x14ac:dyDescent="0.25">
      <c r="B56" s="12" t="s">
        <v>14</v>
      </c>
      <c r="C56" s="13" t="s">
        <v>64</v>
      </c>
      <c r="D56" s="19">
        <v>2.9999999999999997E-4</v>
      </c>
      <c r="E56" s="15">
        <f>E12*D56</f>
        <v>6.1997953156363623</v>
      </c>
    </row>
    <row r="57" spans="2:5" x14ac:dyDescent="0.25">
      <c r="B57" s="12" t="s">
        <v>16</v>
      </c>
      <c r="C57" s="13" t="s">
        <v>65</v>
      </c>
      <c r="D57" s="19">
        <v>2.1499999999999998E-2</v>
      </c>
      <c r="E57" s="15">
        <f>E12*D57</f>
        <v>444.31866428727267</v>
      </c>
    </row>
    <row r="58" spans="2:5" x14ac:dyDescent="0.25">
      <c r="B58" s="12" t="s">
        <v>18</v>
      </c>
      <c r="C58" s="13" t="s">
        <v>66</v>
      </c>
      <c r="D58" s="19">
        <v>1.9400000000000001E-2</v>
      </c>
      <c r="E58" s="15">
        <f>E12*D58</f>
        <v>400.92009707781813</v>
      </c>
    </row>
    <row r="59" spans="2:5" x14ac:dyDescent="0.25">
      <c r="B59" s="12" t="s">
        <v>20</v>
      </c>
      <c r="C59" s="13" t="s">
        <v>55</v>
      </c>
      <c r="D59" s="19">
        <v>7.1000000000000004E-3</v>
      </c>
      <c r="E59" s="15">
        <f>E12*D59</f>
        <v>146.72848913672726</v>
      </c>
    </row>
    <row r="60" spans="2:5" x14ac:dyDescent="0.25">
      <c r="B60" s="12" t="s">
        <v>22</v>
      </c>
      <c r="C60" s="13" t="s">
        <v>65</v>
      </c>
      <c r="D60" s="19">
        <v>2.1499999999999998E-2</v>
      </c>
      <c r="E60" s="15">
        <f>E12*D60</f>
        <v>444.31866428727267</v>
      </c>
    </row>
    <row r="61" spans="2:5" x14ac:dyDescent="0.25">
      <c r="B61" s="9"/>
      <c r="C61" s="16" t="s">
        <v>67</v>
      </c>
      <c r="E61" s="17">
        <f>SUM(E55:E60)</f>
        <v>1529.2828445236362</v>
      </c>
    </row>
    <row r="62" spans="2:5" x14ac:dyDescent="0.25">
      <c r="B62" s="9"/>
      <c r="E62" s="11"/>
    </row>
    <row r="63" spans="2:5" x14ac:dyDescent="0.25">
      <c r="B63" s="12" t="s">
        <v>68</v>
      </c>
      <c r="C63" s="16" t="s">
        <v>69</v>
      </c>
      <c r="D63" s="3" t="s">
        <v>10</v>
      </c>
      <c r="E63" s="14" t="s">
        <v>11</v>
      </c>
    </row>
    <row r="64" spans="2:5" x14ac:dyDescent="0.25">
      <c r="B64" s="12" t="s">
        <v>12</v>
      </c>
      <c r="C64" s="13" t="s">
        <v>70</v>
      </c>
      <c r="D64" s="19">
        <v>9.0749999999999997E-2</v>
      </c>
      <c r="E64" s="15">
        <f>E12*D64</f>
        <v>1875.4380829799998</v>
      </c>
    </row>
    <row r="65" spans="2:5" x14ac:dyDescent="0.25">
      <c r="B65" s="12" t="s">
        <v>14</v>
      </c>
      <c r="C65" s="13" t="s">
        <v>71</v>
      </c>
      <c r="D65" s="19">
        <v>1.66E-2</v>
      </c>
      <c r="E65" s="15">
        <f>E12*D65</f>
        <v>343.05534079854544</v>
      </c>
    </row>
    <row r="66" spans="2:5" x14ac:dyDescent="0.25">
      <c r="B66" s="12" t="s">
        <v>16</v>
      </c>
      <c r="C66" s="13" t="s">
        <v>72</v>
      </c>
      <c r="D66" s="19">
        <v>8.0000000000000004E-4</v>
      </c>
      <c r="E66" s="15">
        <f>E12*D66</f>
        <v>16.532787508363636</v>
      </c>
    </row>
    <row r="67" spans="2:5" x14ac:dyDescent="0.25">
      <c r="B67" s="12" t="s">
        <v>18</v>
      </c>
      <c r="C67" s="13" t="s">
        <v>73</v>
      </c>
      <c r="D67" s="19">
        <v>7.3000000000000001E-3</v>
      </c>
      <c r="E67" s="15">
        <f>E12*D67</f>
        <v>150.86168601381817</v>
      </c>
    </row>
    <row r="68" spans="2:5" x14ac:dyDescent="0.25">
      <c r="B68" s="12" t="s">
        <v>20</v>
      </c>
      <c r="C68" s="13" t="s">
        <v>74</v>
      </c>
      <c r="D68" s="19">
        <v>2.7000000000000001E-3</v>
      </c>
      <c r="E68" s="15">
        <f>E12*D68</f>
        <v>55.798157840727271</v>
      </c>
    </row>
    <row r="69" spans="2:5" x14ac:dyDescent="0.25">
      <c r="B69" s="12" t="s">
        <v>22</v>
      </c>
      <c r="C69" s="13" t="s">
        <v>35</v>
      </c>
      <c r="D69" s="19">
        <v>0</v>
      </c>
      <c r="E69" s="15">
        <f>E12*D69</f>
        <v>0</v>
      </c>
    </row>
    <row r="70" spans="2:5" x14ac:dyDescent="0.25">
      <c r="B70" s="9"/>
      <c r="C70" s="16" t="s">
        <v>75</v>
      </c>
      <c r="E70" s="17">
        <f>SUM(E64:E69)</f>
        <v>2441.6860551414538</v>
      </c>
    </row>
    <row r="71" spans="2:5" x14ac:dyDescent="0.25">
      <c r="B71" s="9"/>
      <c r="C71" s="16" t="s">
        <v>55</v>
      </c>
      <c r="E71" s="17">
        <f>E70*36.8%</f>
        <v>898.54046829205504</v>
      </c>
    </row>
    <row r="72" spans="2:5" x14ac:dyDescent="0.25">
      <c r="B72" s="9"/>
      <c r="C72" s="16" t="s">
        <v>76</v>
      </c>
      <c r="E72" s="17">
        <f>SUM(E70:E71)</f>
        <v>3340.2265234335091</v>
      </c>
    </row>
    <row r="73" spans="2:5" x14ac:dyDescent="0.25">
      <c r="B73" s="9"/>
      <c r="E73" s="11"/>
    </row>
    <row r="74" spans="2:5" x14ac:dyDescent="0.25">
      <c r="B74" s="20" t="s">
        <v>77</v>
      </c>
      <c r="C74" s="21"/>
      <c r="D74" s="22"/>
      <c r="E74" s="15" t="s">
        <v>11</v>
      </c>
    </row>
    <row r="75" spans="2:5" x14ac:dyDescent="0.25">
      <c r="B75" s="12" t="s">
        <v>41</v>
      </c>
      <c r="C75" s="23" t="s">
        <v>78</v>
      </c>
      <c r="D75" s="22"/>
      <c r="E75" s="18">
        <f>E42</f>
        <v>7605.0822538472721</v>
      </c>
    </row>
    <row r="76" spans="2:5" x14ac:dyDescent="0.25">
      <c r="B76" s="12" t="s">
        <v>52</v>
      </c>
      <c r="C76" s="23" t="s">
        <v>79</v>
      </c>
      <c r="D76" s="22"/>
      <c r="E76" s="18">
        <f>E47</f>
        <v>2585.3146466203634</v>
      </c>
    </row>
    <row r="77" spans="2:5" x14ac:dyDescent="0.25">
      <c r="B77" s="12" t="s">
        <v>57</v>
      </c>
      <c r="C77" s="23" t="s">
        <v>80</v>
      </c>
      <c r="D77" s="22"/>
      <c r="E77" s="18">
        <f>E52</f>
        <v>22.732582823999998</v>
      </c>
    </row>
    <row r="78" spans="2:5" x14ac:dyDescent="0.25">
      <c r="B78" s="12" t="s">
        <v>61</v>
      </c>
      <c r="C78" s="23" t="s">
        <v>81</v>
      </c>
      <c r="D78" s="22"/>
      <c r="E78" s="18">
        <f>E61</f>
        <v>1529.2828445236362</v>
      </c>
    </row>
    <row r="79" spans="2:5" x14ac:dyDescent="0.25">
      <c r="B79" s="12" t="s">
        <v>68</v>
      </c>
      <c r="C79" s="23" t="s">
        <v>82</v>
      </c>
      <c r="D79" s="22"/>
      <c r="E79" s="18">
        <f>E72</f>
        <v>3340.2265234335091</v>
      </c>
    </row>
    <row r="80" spans="2:5" x14ac:dyDescent="0.25">
      <c r="B80" s="12" t="s">
        <v>83</v>
      </c>
      <c r="C80" s="23" t="s">
        <v>35</v>
      </c>
      <c r="D80" s="22"/>
      <c r="E80" s="18"/>
    </row>
    <row r="81" spans="2:5" x14ac:dyDescent="0.25">
      <c r="B81" s="9"/>
      <c r="C81" s="16" t="s">
        <v>84</v>
      </c>
      <c r="E81" s="18">
        <f>SUM(E75:E80)</f>
        <v>15082.638851248779</v>
      </c>
    </row>
    <row r="82" spans="2:5" x14ac:dyDescent="0.25">
      <c r="B82" s="9"/>
      <c r="C82" s="5"/>
      <c r="E82" s="11"/>
    </row>
    <row r="83" spans="2:5" x14ac:dyDescent="0.25">
      <c r="B83" s="9"/>
      <c r="C83" s="16" t="s">
        <v>85</v>
      </c>
      <c r="E83" s="17">
        <f>SUM(E12+E22+E30+E81)</f>
        <v>40723.103236703319</v>
      </c>
    </row>
    <row r="84" spans="2:5" x14ac:dyDescent="0.25">
      <c r="B84" s="9"/>
      <c r="E84" s="11"/>
    </row>
    <row r="85" spans="2:5" x14ac:dyDescent="0.25">
      <c r="B85" s="12"/>
      <c r="C85" s="16" t="s">
        <v>86</v>
      </c>
      <c r="D85" s="3" t="s">
        <v>10</v>
      </c>
      <c r="E85" s="14" t="s">
        <v>11</v>
      </c>
    </row>
    <row r="86" spans="2:5" x14ac:dyDescent="0.25">
      <c r="B86" s="24" t="s">
        <v>12</v>
      </c>
      <c r="C86" s="25" t="s">
        <v>87</v>
      </c>
      <c r="D86" s="70"/>
      <c r="E86" s="15">
        <f>SUM(E12+E81+E22+E30)*D86</f>
        <v>0</v>
      </c>
    </row>
    <row r="87" spans="2:5" x14ac:dyDescent="0.25">
      <c r="B87" s="24" t="s">
        <v>14</v>
      </c>
      <c r="C87" s="25" t="s">
        <v>88</v>
      </c>
      <c r="D87" s="70"/>
      <c r="E87" s="15">
        <f>SUM(E12+E22+E30+E81+E86)*D87</f>
        <v>0</v>
      </c>
    </row>
    <row r="88" spans="2:5" x14ac:dyDescent="0.25">
      <c r="B88" s="12" t="s">
        <v>16</v>
      </c>
      <c r="C88" s="13" t="s">
        <v>89</v>
      </c>
      <c r="D88" s="19"/>
      <c r="E88" s="15">
        <f>E41*D88</f>
        <v>0</v>
      </c>
    </row>
    <row r="89" spans="2:5" x14ac:dyDescent="0.25">
      <c r="B89" s="24" t="s">
        <v>18</v>
      </c>
      <c r="C89" s="25" t="s">
        <v>90</v>
      </c>
      <c r="D89" s="72">
        <v>6.4999999999999997E-3</v>
      </c>
      <c r="E89" s="15">
        <f>SUM(E83+E86+E87)*D89</f>
        <v>264.70017103857157</v>
      </c>
    </row>
    <row r="90" spans="2:5" x14ac:dyDescent="0.25">
      <c r="B90" s="24" t="s">
        <v>20</v>
      </c>
      <c r="C90" s="25" t="s">
        <v>91</v>
      </c>
      <c r="D90" s="72">
        <v>0.03</v>
      </c>
      <c r="E90" s="15">
        <f>SUM(E83+E86+E87)*D90</f>
        <v>1221.6930971010995</v>
      </c>
    </row>
    <row r="91" spans="2:5" x14ac:dyDescent="0.25">
      <c r="B91" s="24" t="s">
        <v>22</v>
      </c>
      <c r="C91" s="25" t="s">
        <v>92</v>
      </c>
      <c r="D91" s="72">
        <v>0.05</v>
      </c>
      <c r="E91" s="15">
        <f>SUM(E83+E86+E87)*D91</f>
        <v>2036.1551618351659</v>
      </c>
    </row>
    <row r="92" spans="2:5" x14ac:dyDescent="0.25">
      <c r="B92" s="9"/>
      <c r="C92" s="16" t="s">
        <v>84</v>
      </c>
      <c r="E92" s="17">
        <f>SUM(E86:E91)</f>
        <v>3522.5484299748368</v>
      </c>
    </row>
    <row r="93" spans="2:5" x14ac:dyDescent="0.25">
      <c r="B93" s="9"/>
      <c r="C93" s="5"/>
      <c r="E93" s="26"/>
    </row>
    <row r="94" spans="2:5" x14ac:dyDescent="0.25">
      <c r="B94" s="9"/>
      <c r="E94" s="11"/>
    </row>
    <row r="95" spans="2:5" x14ac:dyDescent="0.25">
      <c r="B95" s="9"/>
      <c r="C95" s="27" t="s">
        <v>93</v>
      </c>
      <c r="D95" s="22"/>
      <c r="E95" s="28" t="s">
        <v>11</v>
      </c>
    </row>
    <row r="96" spans="2:5" x14ac:dyDescent="0.25">
      <c r="B96" s="9"/>
      <c r="C96" s="23" t="s">
        <v>94</v>
      </c>
      <c r="D96" s="22"/>
      <c r="E96" s="15">
        <f>E12</f>
        <v>20665.984385454543</v>
      </c>
    </row>
    <row r="97" spans="2:9" x14ac:dyDescent="0.25">
      <c r="B97" s="9"/>
      <c r="C97" s="23" t="s">
        <v>95</v>
      </c>
      <c r="D97" s="22"/>
      <c r="E97" s="15">
        <f>E22</f>
        <v>4974.4799999999996</v>
      </c>
    </row>
    <row r="98" spans="2:9" x14ac:dyDescent="0.25">
      <c r="B98" s="9"/>
      <c r="C98" s="23" t="s">
        <v>96</v>
      </c>
      <c r="D98" s="22"/>
      <c r="E98" s="15">
        <f>E30</f>
        <v>0</v>
      </c>
    </row>
    <row r="99" spans="2:9" x14ac:dyDescent="0.25">
      <c r="B99" s="9"/>
      <c r="C99" s="23" t="s">
        <v>97</v>
      </c>
      <c r="D99" s="22"/>
      <c r="E99" s="15">
        <f>E81</f>
        <v>15082.638851248779</v>
      </c>
    </row>
    <row r="100" spans="2:9" x14ac:dyDescent="0.25">
      <c r="B100" s="9"/>
      <c r="C100" s="23" t="s">
        <v>98</v>
      </c>
      <c r="D100" s="22"/>
      <c r="E100" s="15">
        <f>SUM(E96:E99)</f>
        <v>40723.103236703319</v>
      </c>
    </row>
    <row r="101" spans="2:9" x14ac:dyDescent="0.25">
      <c r="B101" s="9"/>
      <c r="C101" s="23" t="s">
        <v>99</v>
      </c>
      <c r="D101" s="22"/>
      <c r="E101" s="15">
        <f>E92</f>
        <v>3522.5484299748368</v>
      </c>
    </row>
    <row r="102" spans="2:9" x14ac:dyDescent="0.25">
      <c r="B102" s="9"/>
      <c r="C102" s="29" t="s">
        <v>84</v>
      </c>
      <c r="D102" s="30"/>
      <c r="E102" s="28">
        <f>SUM(E100:E101)</f>
        <v>44245.651666678154</v>
      </c>
    </row>
    <row r="103" spans="2:9" x14ac:dyDescent="0.25">
      <c r="I103" s="33"/>
    </row>
    <row r="104" spans="2:9" hidden="1" x14ac:dyDescent="0.25">
      <c r="I104" s="33"/>
    </row>
  </sheetData>
  <sheetProtection algorithmName="SHA-512" hashValue="+nPmXU53DfP4OzFPsDupUqlaZ5WRYkYFDQNGvVCsqLfs6GoN+gRsPA8h91NHOWDNBUJBSkZJTio1ZllGLrTEXg==" saltValue="CoIf8nqDj6UQcKK8uUnE0Q==" spinCount="100000" sheet="1" objects="1" scenarios="1"/>
  <mergeCells count="4">
    <mergeCell ref="B1:E1"/>
    <mergeCell ref="B14:E14"/>
    <mergeCell ref="B24:E24"/>
    <mergeCell ref="B32:E3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2" orientation="portrait" verticalDpi="0" r:id="rId1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Quadro de valores gerais</vt:lpstr>
      <vt:lpstr>Cargos</vt:lpstr>
      <vt:lpstr>GERAL</vt:lpstr>
      <vt:lpstr>OPERADOR NOTURNO</vt:lpstr>
      <vt:lpstr>OPERADOR DIURNO 12X36</vt:lpstr>
      <vt:lpstr>OPERADOR NOTURNO 12X36</vt:lpstr>
      <vt:lpstr>OPERADOR DIURNO</vt:lpstr>
      <vt:lpstr>SUPERVISOR DIURNO</vt:lpstr>
      <vt:lpstr>SUPERVISOR NOTURNO</vt:lpstr>
      <vt:lpstr>SUPERVISOR DIURNO 12X36</vt:lpstr>
      <vt:lpstr>SUPERVISOR NOTURNO 12X36</vt:lpstr>
      <vt:lpstr>GERENTE DE OPERAÇÕES DIURNO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2023-09-18T20:28:11Z</cp:lastPrinted>
  <dcterms:created xsi:type="dcterms:W3CDTF">2022-09-16T20:02:26Z</dcterms:created>
  <dcterms:modified xsi:type="dcterms:W3CDTF">2024-06-12T20:07:04Z</dcterms:modified>
</cp:coreProperties>
</file>